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g.i.chalastanis\Downloads\"/>
    </mc:Choice>
  </mc:AlternateContent>
  <xr:revisionPtr revIDLastSave="0" documentId="13_ncr:1_{55EEB7B9-3F1D-4DBA-B21A-554EF223ED4A}" xr6:coauthVersionLast="47" xr6:coauthVersionMax="47" xr10:uidLastSave="{00000000-0000-0000-0000-000000000000}"/>
  <workbookProtection workbookAlgorithmName="SHA-512" workbookHashValue="z/QlDlrPLbcweCKcsklhdL8dK8JdjBoxleS03U8goBPnmXN4tSiooNEql6WV9iFy6FVaRPNq8uWFePQLN6zinw==" workbookSaltValue="48GdiAGYO2+7L1k9xo7zyg==" workbookSpinCount="100000" lockStructure="1"/>
  <bookViews>
    <workbookView xWindow="-28920" yWindow="855" windowWidth="29040" windowHeight="15720" xr2:uid="{00000000-000D-0000-FFFF-FFFF00000000}"/>
  </bookViews>
  <sheets>
    <sheet name="Firm Products" sheetId="1" r:id="rId1"/>
    <sheet name="Interruptible Products" sheetId="6" r:id="rId2"/>
    <sheet name="IPs" sheetId="4" state="hidden" r:id="rId3"/>
    <sheet name="Type of Product" sheetId="3" state="hidden" r:id="rId4"/>
    <sheet name="B-SDM_ENTRY" sheetId="2" state="hidden" r:id="rId5"/>
    <sheet name="B-SDM_EXIT" sheetId="5"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6" l="1"/>
  <c r="F5" i="6"/>
  <c r="G5" i="6"/>
  <c r="H5" i="6"/>
  <c r="J5" i="6" a="1"/>
  <c r="J5" i="6" s="1"/>
  <c r="J9" i="1" a="1"/>
  <c r="J9" i="1" s="1"/>
  <c r="H9" i="1"/>
  <c r="G9" i="1"/>
  <c r="F9" i="1"/>
  <c r="L9" i="1" s="1"/>
  <c r="J4" i="6" a="1"/>
  <c r="J4" i="6" s="1"/>
  <c r="J3" i="6" a="1"/>
  <c r="J3" i="6" s="1"/>
  <c r="I7" i="1"/>
  <c r="J4" i="1" a="1"/>
  <c r="J4" i="1" s="1"/>
  <c r="J5" i="1" a="1"/>
  <c r="J5" i="1" s="1"/>
  <c r="J6" i="1" a="1"/>
  <c r="J6" i="1" s="1"/>
  <c r="J7" i="1" a="1"/>
  <c r="J7" i="1" s="1"/>
  <c r="J3" i="1" a="1"/>
  <c r="J3" i="1" s="1"/>
  <c r="I4" i="6"/>
  <c r="K5" i="6" l="1"/>
  <c r="L5" i="6"/>
  <c r="K9" i="1"/>
  <c r="N9" i="1" s="1"/>
  <c r="L11" i="1"/>
  <c r="L14" i="1"/>
  <c r="N13" i="1"/>
  <c r="I3" i="6"/>
  <c r="N5" i="6" l="1"/>
  <c r="L12" i="1"/>
  <c r="H11" i="1" l="1"/>
  <c r="H12" i="1"/>
  <c r="H14" i="1"/>
  <c r="H4" i="6"/>
  <c r="G4" i="6"/>
  <c r="F4" i="6"/>
  <c r="L4" i="6" s="1"/>
  <c r="H3" i="6"/>
  <c r="G3" i="6"/>
  <c r="F3" i="6"/>
  <c r="L3" i="6" s="1"/>
  <c r="K3" i="6" l="1"/>
  <c r="N3" i="6" s="1"/>
  <c r="K12" i="1"/>
  <c r="N12" i="1" s="1"/>
  <c r="K11" i="1"/>
  <c r="N11" i="1" s="1"/>
  <c r="K14" i="1"/>
  <c r="N14" i="1" s="1"/>
  <c r="K4" i="6"/>
  <c r="N4" i="6" s="1"/>
  <c r="G5" i="1"/>
  <c r="G4" i="1"/>
  <c r="G3" i="1"/>
  <c r="H7" i="1"/>
  <c r="H5" i="1"/>
  <c r="H3" i="1"/>
  <c r="H4" i="1"/>
  <c r="O11" i="1" l="1"/>
  <c r="H6" i="1"/>
  <c r="G7" i="1" l="1"/>
  <c r="G6" i="1"/>
  <c r="F7" i="1"/>
  <c r="L7" i="1" s="1"/>
  <c r="F6" i="1"/>
  <c r="L6" i="1" s="1"/>
  <c r="F5" i="1"/>
  <c r="L5" i="1" s="1"/>
  <c r="F4" i="1"/>
  <c r="L4" i="1" s="1"/>
  <c r="F3" i="1"/>
  <c r="L3" i="1" l="1"/>
  <c r="K3" i="1"/>
  <c r="K7" i="1"/>
  <c r="N7" i="1" s="1"/>
  <c r="K6" i="1"/>
  <c r="N6" i="1" s="1"/>
  <c r="F2" i="5"/>
  <c r="K5" i="1" l="1"/>
  <c r="N5" i="1" s="1"/>
  <c r="K4" i="1"/>
  <c r="N4" i="1" s="1"/>
  <c r="N3" i="1" l="1"/>
  <c r="F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<sst xmlns="http://schemas.openxmlformats.org/spreadsheetml/2006/main" count="220" uniqueCount="85">
  <si>
    <t>NNGTS Entry/Exit Points</t>
  </si>
  <si>
    <t>Direction</t>
  </si>
  <si>
    <t>Type of Product</t>
  </si>
  <si>
    <t>Transmission 
Capacity 
[kWh/Day]</t>
  </si>
  <si>
    <t>Capacity Product</t>
  </si>
  <si>
    <t>Booking Period (Days)</t>
  </si>
  <si>
    <t>Capacity Coefficient 
[€/kWh GCV /Hour/Year]</t>
  </si>
  <si>
    <t xml:space="preserve">Short-Term 
Coefficient
(B) </t>
  </si>
  <si>
    <t>Discount</t>
  </si>
  <si>
    <t>Annual Days</t>
  </si>
  <si>
    <t>Capacity 
Charges</t>
  </si>
  <si>
    <t>SIDIROKASTRON IP</t>
  </si>
  <si>
    <t>EXIT (GR→BG)</t>
  </si>
  <si>
    <t>Firm</t>
  </si>
  <si>
    <t>D (Daily Product 2025)</t>
  </si>
  <si>
    <t>ENTRY (TR→GR)</t>
  </si>
  <si>
    <t>NEA MESIMVRIA IP</t>
  </si>
  <si>
    <t>ENTRY (TAP→DESFA)</t>
  </si>
  <si>
    <t>EXIT (DESFA→IGB)</t>
  </si>
  <si>
    <t>BZK</t>
  </si>
  <si>
    <t>ENTRY 
(GASTRADE→DESFA)</t>
  </si>
  <si>
    <t>Revithoussa LNG Terminal</t>
  </si>
  <si>
    <t>Transmission / Regasification
Capacity 
[kWh/Day]</t>
  </si>
  <si>
    <t>Booking Period 
(Days)</t>
  </si>
  <si>
    <t>Capacity Coefficient
[€/kWh GCV /Hour/Year]</t>
  </si>
  <si>
    <t>Discount
(%)</t>
  </si>
  <si>
    <t>ENTRY</t>
  </si>
  <si>
    <t>Firm (Bundled)</t>
  </si>
  <si>
    <t>NNGTS Exit Points</t>
  </si>
  <si>
    <t>EXIT</t>
  </si>
  <si>
    <t>General notes</t>
  </si>
  <si>
    <t>Interruptible</t>
  </si>
  <si>
    <t>ΕΧΙΤ (DESFA→TAP)</t>
  </si>
  <si>
    <t>Route IPs</t>
  </si>
  <si>
    <t>ENTRY (BG→GR)</t>
  </si>
  <si>
    <t>EXIT (GR→TR)</t>
  </si>
  <si>
    <t>ENTRY (GASTRADE→DESFA)</t>
  </si>
  <si>
    <t>ΕΧΙΤ (DESFA→IGB)</t>
  </si>
  <si>
    <t xml:space="preserve">Product - ENTRY SIDIROKASTRO &amp; NEA MESIMVRIA </t>
  </si>
  <si>
    <t>DAYS</t>
  </si>
  <si>
    <t>B Coefficient</t>
  </si>
  <si>
    <t>SDM</t>
  </si>
  <si>
    <t>Product - ENTRY AMFITRITI</t>
  </si>
  <si>
    <t>Product - KIPI</t>
  </si>
  <si>
    <t>Product - EXIT IPs</t>
  </si>
  <si>
    <t>Product EXIT KOMOTINI (DESFA/IGB)</t>
  </si>
  <si>
    <t>Guarantee Percentage</t>
  </si>
  <si>
    <t>Select from the drop-down list or fill numbers in blue cells</t>
  </si>
  <si>
    <t>(3)</t>
  </si>
  <si>
    <t>Guarantee Amount</t>
  </si>
  <si>
    <t>(2) Until the commercial operation of Ampelia and Komotini Compressor Stations the capacity at Amfitriti point will be offered as Bfzk after that the capacity will be Firm.</t>
  </si>
  <si>
    <t xml:space="preserve">SIDIROKASTRON IP </t>
  </si>
  <si>
    <r>
      <t xml:space="preserve">KIPI IP  </t>
    </r>
    <r>
      <rPr>
        <b/>
        <vertAlign val="superscript"/>
        <sz val="16"/>
        <color rgb="FF000000"/>
        <rFont val="Calibri"/>
        <family val="2"/>
        <charset val="161"/>
      </rPr>
      <t>(4)</t>
    </r>
  </si>
  <si>
    <r>
      <t xml:space="preserve">NEA MESIMVRIA IP </t>
    </r>
    <r>
      <rPr>
        <b/>
        <vertAlign val="superscript"/>
        <sz val="16"/>
        <color rgb="FF000000"/>
        <rFont val="Calibri"/>
        <family val="2"/>
        <charset val="161"/>
      </rPr>
      <t xml:space="preserve"> </t>
    </r>
  </si>
  <si>
    <r>
      <t xml:space="preserve">KOMOTINI (DESFA/IGB) IP </t>
    </r>
    <r>
      <rPr>
        <b/>
        <vertAlign val="superscript"/>
        <sz val="16"/>
        <color rgb="FF000000"/>
        <rFont val="Calibri"/>
        <family val="2"/>
        <charset val="161"/>
      </rPr>
      <t xml:space="preserve"> (2)</t>
    </r>
  </si>
  <si>
    <r>
      <t xml:space="preserve">AMFITRITI ENTRY </t>
    </r>
    <r>
      <rPr>
        <b/>
        <vertAlign val="superscript"/>
        <sz val="16"/>
        <rFont val="Calibri"/>
        <family val="2"/>
        <charset val="161"/>
        <scheme val="minor"/>
      </rPr>
      <t xml:space="preserve"> (2)</t>
    </r>
  </si>
  <si>
    <t xml:space="preserve">(6) The information provided by this file is indicative and not legally binding. It is intended for support and informational purposes only. The charges calculated should not be considered as contractual offers or a basis for disputing invoices from DESFA S.A. </t>
  </si>
  <si>
    <t>(3) When the booking period exceeds the annual duration, the guarantee amount is equal to the respective percentage of the annual capacity charge.</t>
  </si>
  <si>
    <t>(5) Tariffs for future years are not yet known.</t>
  </si>
  <si>
    <t xml:space="preserve">(2) Tariffs for future years are not yet known </t>
  </si>
  <si>
    <t xml:space="preserve">(3) The information provided by this file is indicative and not legally binding. It is intended for support and informational purposes only. The charges calculated should not be considered as contractual offers or a basis for disputing invoices from DESFA S.A. </t>
  </si>
  <si>
    <t>(1) Concerns the period from 01.10.2025 to 30.09.2026.</t>
  </si>
  <si>
    <t>D (Daily Product 2026)</t>
  </si>
  <si>
    <t>M (Monthly product for 31 Days - October, December 2025)</t>
  </si>
  <si>
    <t>M (Monthly product for 30 Days - November 2025)</t>
  </si>
  <si>
    <t>M (Monthly product for 31 Days - January, March, May, July, August, October, December 2026)</t>
  </si>
  <si>
    <t>M (Monthly product for 30 Days - April, June, September, November 2026)</t>
  </si>
  <si>
    <t>M (Monthly Product February 2026: 28 Days)</t>
  </si>
  <si>
    <t>Q2 for GY24/25 (Quarterly product for Jan, Feb, Mar 2026)</t>
  </si>
  <si>
    <t>Q1 for GY25/26 (Quarterly product for Oct,Nov,Dec 2025)</t>
  </si>
  <si>
    <t>Q2 for GY25/26 (Quarterly product for Jan, Feb, Mar 2026)</t>
  </si>
  <si>
    <t>Y (Yearly Product 1/10/2025-30/09/2026)</t>
  </si>
  <si>
    <t>Q3 for GY25/26 (Quarterly product for Apr, May, Jun 2026)</t>
  </si>
  <si>
    <t>Q4 for GY25/26 (Quarterly product for Jul, Aug, Sep 2026)</t>
  </si>
  <si>
    <t>Q3 for GY24/25 (Quarterly product for Apr, May, Jun 2026)</t>
  </si>
  <si>
    <t>Q4 for GY24/25 (Quarterly product for Jul, Aug, Sep 2026)</t>
  </si>
  <si>
    <r>
      <t xml:space="preserve">Year 2026 </t>
    </r>
    <r>
      <rPr>
        <b/>
        <vertAlign val="superscript"/>
        <sz val="18"/>
        <color theme="0"/>
        <rFont val="Calibri"/>
        <family val="2"/>
        <scheme val="minor"/>
      </rPr>
      <t>(1)</t>
    </r>
  </si>
  <si>
    <t>Year 2026</t>
  </si>
  <si>
    <t>Route 1 Greece-Ukraine</t>
  </si>
  <si>
    <t>KIPI IP</t>
  </si>
  <si>
    <r>
      <t xml:space="preserve">AGIA TRIADA (ENTRY TO TRANSMISSION) </t>
    </r>
    <r>
      <rPr>
        <b/>
        <vertAlign val="superscript"/>
        <sz val="16"/>
        <rFont val="Calibri"/>
        <family val="2"/>
        <charset val="161"/>
        <scheme val="minor"/>
      </rPr>
      <t>(7)</t>
    </r>
  </si>
  <si>
    <r>
      <t xml:space="preserve">REVITHOUSSA TERMINAL (REGASIFICATION) </t>
    </r>
    <r>
      <rPr>
        <b/>
        <vertAlign val="superscript"/>
        <sz val="16"/>
        <rFont val="Calibri"/>
        <family val="2"/>
        <charset val="161"/>
        <scheme val="minor"/>
      </rPr>
      <t>(7)</t>
    </r>
  </si>
  <si>
    <r>
      <t xml:space="preserve">DOMESTIC EXIT POINTS </t>
    </r>
    <r>
      <rPr>
        <b/>
        <vertAlign val="superscript"/>
        <sz val="16"/>
        <rFont val="Calibri"/>
        <family val="2"/>
        <charset val="161"/>
        <scheme val="minor"/>
      </rPr>
      <t>(7)</t>
    </r>
  </si>
  <si>
    <t>(7) Concerns the period from 01.01.2026 to 31.12.2026</t>
  </si>
  <si>
    <t>(4) The use of capacity as well as the relevant charges at Kipi point may be used after the COD of the  Komotini CS as bFZK and after the COD of the Ampelia CS as firm.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</si>
</sst>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_ ;\-#,##0\ "/>
    <numFmt numFmtId="165" formatCode="#,##0.0000000_ ;\-#,##0.0000000\ "/>
    <numFmt numFmtId="166" formatCode="0.0000000"/>
  </numFmts>
  <fonts count="15" x14ac:knownFonts="1">
    <font>
      <sz val="11"/>
      <color theme="1"/>
      <name val="Calibri"/>
      <family val="2"/>
      <charset val="161"/>
      <scheme val="minor"/>
    </font>
    <font>
      <b/>
      <sz val="11"/>
      <color theme="0"/>
      <name val="Calibri"/>
      <family val="2"/>
      <charset val="161"/>
      <scheme val="minor"/>
    </font>
    <font>
      <b/>
      <sz val="11"/>
      <color theme="1"/>
      <name val="Calibri"/>
      <family val="2"/>
      <charset val="161"/>
      <scheme val="minor"/>
    </font>
    <font>
      <sz val="12"/>
      <color theme="1"/>
      <name val="Calibri"/>
      <family val="2"/>
      <charset val="161"/>
      <scheme val="minor"/>
    </font>
    <font>
      <b/>
      <sz val="28"/>
      <color theme="9" tint="-0.499984740745262"/>
      <name val="Calibri"/>
      <family val="2"/>
      <charset val="161"/>
      <scheme val="minor"/>
    </font>
    <font>
      <b/>
      <sz val="14"/>
      <name val="Calibri"/>
      <family val="2"/>
      <charset val="161"/>
      <scheme val="minor"/>
    </font>
    <font>
      <b/>
      <sz val="28"/>
      <color theme="0"/>
      <name val="Calibri"/>
      <family val="2"/>
      <charset val="161"/>
      <scheme val="minor"/>
    </font>
    <font>
      <b/>
      <sz val="16"/>
      <name val="Calibri"/>
      <family val="2"/>
      <charset val="161"/>
      <scheme val="minor"/>
    </font>
    <font>
      <b/>
      <sz val="16"/>
      <name val="Calibri"/>
      <family val="2"/>
      <charset val="161"/>
    </font>
    <font>
      <sz val="11"/>
      <color theme="1"/>
      <name val="Calibri"/>
      <family val="2"/>
      <scheme val="minor"/>
    </font>
    <font>
      <i/>
      <sz val="14"/>
      <color theme="1"/>
      <name val="Calibri"/>
      <family val="2"/>
      <charset val="161"/>
      <scheme val="minor"/>
    </font>
    <font>
      <b/>
      <sz val="14"/>
      <color rgb="FF000000"/>
      <name val="Calibri"/>
      <family val="2"/>
    </font>
    <font>
      <b/>
      <vertAlign val="superscript"/>
      <sz val="16"/>
      <color rgb="FF000000"/>
      <name val="Calibri"/>
      <family val="2"/>
      <charset val="161"/>
    </font>
    <font>
      <b/>
      <vertAlign val="superscript"/>
      <sz val="16"/>
      <name val="Calibri"/>
      <family val="2"/>
      <charset val="161"/>
      <scheme val="minor"/>
    </font>
    <font>
      <b/>
      <vertAlign val="superscript"/>
      <sz val="18"/>
      <color theme="0"/>
      <name val="Calibri"/>
      <family val="2"/>
      <scheme val="minor"/>
    </font>
  </fonts>
  <fills count="10">
    <fill>
      <patternFill patternType="none"/>
    </fill>
    <fill>
      <patternFill patternType="gray125"/>
    </fill>
    <fill>
      <patternFill patternType="solid">
        <fgColor theme="3" tint="-0.249977111117893"/>
        <bgColor indexed="64"/>
      </patternFill>
    </fill>
    <fill>
      <patternFill patternType="solid">
        <fgColor rgb="FFFFFF00"/>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indexed="65"/>
        <bgColor indexed="64"/>
      </patternFill>
    </fill>
    <fill>
      <patternFill patternType="solid">
        <fgColor theme="4" tint="0.59996337778862885"/>
        <bgColor indexed="64"/>
      </patternFill>
    </fill>
    <fill>
      <patternFill patternType="solid">
        <fgColor theme="4" tint="0.59996337778862885"/>
        <bgColor auto="1"/>
      </patternFill>
    </fill>
    <fill>
      <patternFill patternType="solid">
        <fgColor theme="0"/>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double">
        <color indexed="64"/>
      </right>
      <top style="thin">
        <color auto="1"/>
      </top>
      <bottom style="thin">
        <color auto="1"/>
      </bottom>
      <diagonal/>
    </border>
    <border>
      <left/>
      <right style="double">
        <color auto="1"/>
      </right>
      <top/>
      <bottom/>
      <diagonal/>
    </border>
    <border>
      <left style="thin">
        <color auto="1"/>
      </left>
      <right style="thin">
        <color auto="1"/>
      </right>
      <top style="double">
        <color indexed="64"/>
      </top>
      <bottom style="thin">
        <color auto="1"/>
      </bottom>
      <diagonal/>
    </border>
    <border>
      <left style="thin">
        <color auto="1"/>
      </left>
      <right style="thin">
        <color auto="1"/>
      </right>
      <top style="thin">
        <color auto="1"/>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auto="1"/>
      </left>
      <right/>
      <top style="thin">
        <color auto="1"/>
      </top>
      <bottom style="double">
        <color indexed="64"/>
      </bottom>
      <diagonal/>
    </border>
    <border>
      <left/>
      <right style="thin">
        <color auto="1"/>
      </right>
      <top style="thin">
        <color auto="1"/>
      </top>
      <bottom style="double">
        <color indexed="64"/>
      </bottom>
      <diagonal/>
    </border>
    <border>
      <left/>
      <right style="double">
        <color auto="1"/>
      </right>
      <top style="thin">
        <color indexed="64"/>
      </top>
      <bottom style="double">
        <color indexed="64"/>
      </bottom>
      <diagonal/>
    </border>
    <border>
      <left style="thin">
        <color auto="1"/>
      </left>
      <right style="thin">
        <color auto="1"/>
      </right>
      <top/>
      <bottom style="double">
        <color indexed="64"/>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double">
        <color indexed="64"/>
      </left>
      <right style="thin">
        <color indexed="64"/>
      </right>
      <top style="thin">
        <color indexed="64"/>
      </top>
      <bottom style="double">
        <color indexed="64"/>
      </bottom>
      <diagonal/>
    </border>
    <border>
      <left style="thin">
        <color auto="1"/>
      </left>
      <right style="thin">
        <color auto="1"/>
      </right>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style="thin">
        <color auto="1"/>
      </left>
      <right style="thin">
        <color auto="1"/>
      </right>
      <top style="double">
        <color indexed="64"/>
      </top>
      <bottom/>
      <diagonal/>
    </border>
    <border>
      <left style="thin">
        <color auto="1"/>
      </left>
      <right/>
      <top style="double">
        <color indexed="64"/>
      </top>
      <bottom style="thin">
        <color indexed="64"/>
      </bottom>
      <diagonal/>
    </border>
    <border>
      <left/>
      <right style="double">
        <color indexed="64"/>
      </right>
      <top style="double">
        <color indexed="64"/>
      </top>
      <bottom style="thin">
        <color indexed="64"/>
      </bottom>
      <diagonal/>
    </border>
  </borders>
  <cellStyleXfs count="2">
    <xf numFmtId="0" fontId="0" fillId="0" borderId="0"/>
    <xf numFmtId="0" fontId="9" fillId="0" borderId="0"/>
  </cellStyleXfs>
  <cellXfs count="114">
    <xf numFmtId="0" fontId="0" fillId="0" borderId="0" xfId="0"/>
    <xf numFmtId="0" fontId="2" fillId="0" borderId="0" xfId="0" applyFont="1" applyAlignment="1">
      <alignment horizontal="center"/>
    </xf>
    <xf numFmtId="0" fontId="1" fillId="2" borderId="1" xfId="0" applyFont="1" applyFill="1" applyBorder="1" applyAlignment="1">
      <alignment horizontal="center" vertical="center"/>
    </xf>
    <xf numFmtId="0" fontId="1" fillId="2" borderId="0" xfId="0" applyFont="1" applyFill="1" applyAlignment="1">
      <alignment horizontal="center" vertical="center"/>
    </xf>
    <xf numFmtId="14" fontId="0" fillId="0" borderId="0" xfId="0" applyNumberFormat="1"/>
    <xf numFmtId="166" fontId="0" fillId="0" borderId="0" xfId="0" applyNumberFormat="1"/>
    <xf numFmtId="0" fontId="0" fillId="3" borderId="0" xfId="0" applyFill="1"/>
    <xf numFmtId="0" fontId="3" fillId="0" borderId="0" xfId="0" applyFont="1"/>
    <xf numFmtId="0" fontId="3" fillId="0" borderId="0" xfId="0" applyFont="1" applyAlignment="1">
      <alignment horizontal="center" vertical="center"/>
    </xf>
    <xf numFmtId="0" fontId="2" fillId="0" borderId="0" xfId="0" applyFont="1"/>
    <xf numFmtId="0" fontId="2" fillId="0" borderId="0" xfId="0" applyFont="1" applyAlignment="1">
      <alignment horizontal="center" vertical="center"/>
    </xf>
    <xf numFmtId="44" fontId="5" fillId="0" borderId="5" xfId="0" applyNumberFormat="1" applyFont="1" applyBorder="1" applyAlignment="1" applyProtection="1">
      <alignment horizontal="center" vertical="center"/>
      <protection hidden="1"/>
    </xf>
    <xf numFmtId="44" fontId="5" fillId="0" borderId="1" xfId="0" applyNumberFormat="1" applyFont="1" applyBorder="1" applyAlignment="1" applyProtection="1">
      <alignment horizontal="center" vertical="center"/>
      <protection hidden="1"/>
    </xf>
    <xf numFmtId="44" fontId="5" fillId="0" borderId="4" xfId="0" applyNumberFormat="1" applyFont="1" applyBorder="1" applyAlignment="1" applyProtection="1">
      <alignment horizontal="center" vertical="center"/>
      <protection hidden="1"/>
    </xf>
    <xf numFmtId="164" fontId="5" fillId="0" borderId="4" xfId="0" applyNumberFormat="1" applyFont="1" applyBorder="1" applyAlignment="1" applyProtection="1">
      <alignment horizontal="center" vertical="center"/>
      <protection hidden="1"/>
    </xf>
    <xf numFmtId="9" fontId="5" fillId="0" borderId="4" xfId="0" applyNumberFormat="1" applyFont="1" applyBorder="1" applyAlignment="1" applyProtection="1">
      <alignment horizontal="center" vertical="center" wrapText="1"/>
      <protection hidden="1"/>
    </xf>
    <xf numFmtId="1" fontId="5" fillId="0" borderId="4" xfId="0" applyNumberFormat="1" applyFont="1" applyBorder="1" applyAlignment="1" applyProtection="1">
      <alignment horizontal="center" vertical="center" wrapText="1"/>
      <protection hidden="1"/>
    </xf>
    <xf numFmtId="164" fontId="5" fillId="0" borderId="1" xfId="0" applyNumberFormat="1" applyFont="1" applyBorder="1" applyAlignment="1" applyProtection="1">
      <alignment horizontal="center" vertical="center"/>
      <protection hidden="1"/>
    </xf>
    <xf numFmtId="0" fontId="5" fillId="0" borderId="1" xfId="0" applyFont="1" applyBorder="1" applyAlignment="1" applyProtection="1">
      <alignment horizontal="center" vertical="center"/>
      <protection hidden="1"/>
    </xf>
    <xf numFmtId="9" fontId="5" fillId="0" borderId="1" xfId="0" applyNumberFormat="1" applyFont="1" applyBorder="1" applyAlignment="1" applyProtection="1">
      <alignment horizontal="center" vertical="center" wrapText="1"/>
      <protection hidden="1"/>
    </xf>
    <xf numFmtId="164" fontId="5" fillId="0" borderId="5" xfId="0" applyNumberFormat="1" applyFont="1" applyBorder="1" applyAlignment="1" applyProtection="1">
      <alignment horizontal="center" vertical="center"/>
      <protection hidden="1"/>
    </xf>
    <xf numFmtId="0" fontId="5" fillId="0" borderId="5" xfId="0" applyFont="1" applyBorder="1" applyAlignment="1" applyProtection="1">
      <alignment horizontal="center" vertical="center"/>
      <protection hidden="1"/>
    </xf>
    <xf numFmtId="9" fontId="5" fillId="0" borderId="5" xfId="0" applyNumberFormat="1" applyFont="1" applyBorder="1" applyAlignment="1" applyProtection="1">
      <alignment horizontal="center" vertical="center" wrapText="1"/>
      <protection hidden="1"/>
    </xf>
    <xf numFmtId="1" fontId="5" fillId="0" borderId="5" xfId="0" applyNumberFormat="1" applyFont="1" applyBorder="1" applyAlignment="1" applyProtection="1">
      <alignment horizontal="center" vertical="center" wrapText="1"/>
      <protection hidden="1"/>
    </xf>
    <xf numFmtId="44" fontId="5" fillId="0" borderId="5" xfId="0" applyNumberFormat="1" applyFont="1" applyBorder="1" applyAlignment="1" applyProtection="1">
      <alignment vertical="center"/>
      <protection hidden="1"/>
    </xf>
    <xf numFmtId="44" fontId="5" fillId="0" borderId="1" xfId="0" applyNumberFormat="1" applyFont="1" applyBorder="1" applyAlignment="1" applyProtection="1">
      <alignment vertical="center"/>
      <protection hidden="1"/>
    </xf>
    <xf numFmtId="165" fontId="5" fillId="0" borderId="4" xfId="0" applyNumberFormat="1" applyFont="1" applyBorder="1" applyAlignment="1" applyProtection="1">
      <alignment horizontal="center" vertical="center"/>
      <protection hidden="1"/>
    </xf>
    <xf numFmtId="0" fontId="5" fillId="0" borderId="4" xfId="0" applyFont="1" applyBorder="1" applyAlignment="1" applyProtection="1">
      <alignment horizontal="center" vertical="center" wrapText="1"/>
      <protection hidden="1"/>
    </xf>
    <xf numFmtId="165" fontId="5" fillId="0" borderId="1" xfId="0" applyNumberFormat="1" applyFont="1" applyBorder="1" applyAlignment="1" applyProtection="1">
      <alignment horizontal="center" vertical="center"/>
      <protection hidden="1"/>
    </xf>
    <xf numFmtId="0" fontId="5" fillId="0" borderId="1" xfId="0" applyFont="1" applyBorder="1" applyAlignment="1" applyProtection="1">
      <alignment horizontal="center" vertical="center" wrapText="1"/>
      <protection hidden="1"/>
    </xf>
    <xf numFmtId="165" fontId="5" fillId="0" borderId="5" xfId="0" applyNumberFormat="1" applyFont="1" applyBorder="1" applyAlignment="1" applyProtection="1">
      <alignment horizontal="center" vertical="center"/>
      <protection hidden="1"/>
    </xf>
    <xf numFmtId="0" fontId="5" fillId="0" borderId="5" xfId="0" applyFont="1" applyBorder="1" applyAlignment="1" applyProtection="1">
      <alignment horizontal="center" vertical="center" wrapText="1"/>
      <protection hidden="1"/>
    </xf>
    <xf numFmtId="0" fontId="7" fillId="5" borderId="9" xfId="0" applyFont="1" applyFill="1" applyBorder="1" applyAlignment="1" applyProtection="1">
      <alignment horizontal="center" vertical="center"/>
      <protection hidden="1"/>
    </xf>
    <xf numFmtId="0" fontId="7" fillId="5" borderId="5" xfId="0" applyFont="1" applyFill="1" applyBorder="1" applyAlignment="1" applyProtection="1">
      <alignment horizontal="center" vertical="center"/>
      <protection hidden="1"/>
    </xf>
    <xf numFmtId="0" fontId="7" fillId="5" borderId="5" xfId="0" applyFont="1" applyFill="1" applyBorder="1" applyAlignment="1" applyProtection="1">
      <alignment horizontal="center" vertical="center" wrapText="1"/>
      <protection hidden="1"/>
    </xf>
    <xf numFmtId="0" fontId="8" fillId="5" borderId="4" xfId="0" applyFont="1" applyFill="1" applyBorder="1" applyAlignment="1" applyProtection="1">
      <alignment horizontal="center" vertical="center" wrapText="1"/>
      <protection hidden="1"/>
    </xf>
    <xf numFmtId="0" fontId="7" fillId="5" borderId="4" xfId="0" applyFont="1" applyFill="1" applyBorder="1" applyAlignment="1" applyProtection="1">
      <alignment horizontal="center" vertical="center"/>
      <protection hidden="1"/>
    </xf>
    <xf numFmtId="0" fontId="7" fillId="5" borderId="4" xfId="0" applyFont="1" applyFill="1" applyBorder="1" applyAlignment="1" applyProtection="1">
      <alignment horizontal="center" vertical="center" wrapText="1"/>
      <protection hidden="1"/>
    </xf>
    <xf numFmtId="166" fontId="5" fillId="0" borderId="1" xfId="0" applyNumberFormat="1" applyFont="1" applyBorder="1" applyAlignment="1" applyProtection="1">
      <alignment horizontal="center" vertical="center"/>
      <protection hidden="1"/>
    </xf>
    <xf numFmtId="0" fontId="5" fillId="0" borderId="12" xfId="0" applyFont="1" applyBorder="1" applyAlignment="1" applyProtection="1">
      <alignment horizontal="center" vertical="center" wrapText="1"/>
      <protection hidden="1"/>
    </xf>
    <xf numFmtId="0" fontId="10" fillId="0" borderId="0" xfId="0" applyFont="1"/>
    <xf numFmtId="164" fontId="5" fillId="0" borderId="12" xfId="0" applyNumberFormat="1" applyFont="1" applyBorder="1" applyAlignment="1" applyProtection="1">
      <alignment horizontal="center" vertical="center"/>
      <protection hidden="1"/>
    </xf>
    <xf numFmtId="165" fontId="5" fillId="0" borderId="12" xfId="0" applyNumberFormat="1" applyFont="1" applyBorder="1" applyAlignment="1" applyProtection="1">
      <alignment horizontal="center" vertical="center"/>
      <protection hidden="1"/>
    </xf>
    <xf numFmtId="9" fontId="5" fillId="0" borderId="12" xfId="0" applyNumberFormat="1" applyFont="1" applyBorder="1" applyAlignment="1" applyProtection="1">
      <alignment horizontal="center" vertical="center" wrapText="1"/>
      <protection hidden="1"/>
    </xf>
    <xf numFmtId="44" fontId="5" fillId="0" borderId="12" xfId="0" applyNumberFormat="1" applyFont="1" applyBorder="1" applyAlignment="1" applyProtection="1">
      <alignment horizontal="center" vertical="center"/>
      <protection hidden="1"/>
    </xf>
    <xf numFmtId="0" fontId="5" fillId="0" borderId="15" xfId="0" applyFont="1" applyBorder="1" applyAlignment="1" applyProtection="1">
      <alignment horizontal="center" vertical="center" wrapText="1"/>
      <protection hidden="1"/>
    </xf>
    <xf numFmtId="3" fontId="5" fillId="7" borderId="4" xfId="0" applyNumberFormat="1" applyFont="1" applyFill="1" applyBorder="1" applyAlignment="1" applyProtection="1">
      <alignment horizontal="center" vertical="center"/>
      <protection locked="0"/>
    </xf>
    <xf numFmtId="3" fontId="5" fillId="7" borderId="4" xfId="0" applyNumberFormat="1" applyFont="1" applyFill="1" applyBorder="1" applyAlignment="1" applyProtection="1">
      <alignment horizontal="center" vertical="center" wrapText="1"/>
      <protection locked="0"/>
    </xf>
    <xf numFmtId="3" fontId="5" fillId="7" borderId="1" xfId="0" applyNumberFormat="1" applyFont="1" applyFill="1" applyBorder="1" applyAlignment="1" applyProtection="1">
      <alignment horizontal="center" vertical="center"/>
      <protection locked="0"/>
    </xf>
    <xf numFmtId="3" fontId="5" fillId="7" borderId="1" xfId="0" applyNumberFormat="1" applyFont="1" applyFill="1" applyBorder="1" applyAlignment="1" applyProtection="1">
      <alignment horizontal="center" vertical="center" wrapText="1"/>
      <protection locked="0"/>
    </xf>
    <xf numFmtId="3" fontId="5" fillId="7" borderId="12" xfId="0" applyNumberFormat="1" applyFont="1" applyFill="1" applyBorder="1" applyAlignment="1" applyProtection="1">
      <alignment horizontal="center" vertical="center"/>
      <protection locked="0"/>
    </xf>
    <xf numFmtId="3" fontId="5" fillId="7" borderId="12" xfId="0" applyNumberFormat="1" applyFont="1" applyFill="1" applyBorder="1" applyAlignment="1" applyProtection="1">
      <alignment horizontal="center" vertical="center" wrapText="1"/>
      <protection locked="0"/>
    </xf>
    <xf numFmtId="3" fontId="5" fillId="7" borderId="5" xfId="0" applyNumberFormat="1" applyFont="1" applyFill="1" applyBorder="1" applyAlignment="1" applyProtection="1">
      <alignment horizontal="center" vertical="center"/>
      <protection locked="0"/>
    </xf>
    <xf numFmtId="3" fontId="5" fillId="7" borderId="5" xfId="0" applyNumberFormat="1" applyFont="1" applyFill="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hidden="1"/>
    </xf>
    <xf numFmtId="0" fontId="7" fillId="5" borderId="16" xfId="0" applyFont="1" applyFill="1" applyBorder="1" applyAlignment="1" applyProtection="1">
      <alignment horizontal="center" vertical="center"/>
      <protection hidden="1"/>
    </xf>
    <xf numFmtId="0" fontId="7" fillId="5" borderId="16" xfId="0" applyFont="1" applyFill="1" applyBorder="1" applyAlignment="1" applyProtection="1">
      <alignment horizontal="center" vertical="center" wrapText="1"/>
      <protection hidden="1"/>
    </xf>
    <xf numFmtId="0" fontId="11" fillId="0" borderId="1" xfId="0" applyFont="1" applyBorder="1" applyAlignment="1" applyProtection="1">
      <alignment horizontal="center" vertical="center" wrapText="1"/>
      <protection hidden="1"/>
    </xf>
    <xf numFmtId="0" fontId="7" fillId="5" borderId="19" xfId="0" applyFont="1" applyFill="1" applyBorder="1" applyAlignment="1" applyProtection="1">
      <alignment horizontal="center" vertical="center"/>
      <protection hidden="1"/>
    </xf>
    <xf numFmtId="0" fontId="7" fillId="5" borderId="14" xfId="0" applyFont="1" applyFill="1" applyBorder="1" applyAlignment="1" applyProtection="1">
      <alignment horizontal="center" vertical="center"/>
      <protection hidden="1"/>
    </xf>
    <xf numFmtId="0" fontId="7" fillId="5" borderId="12" xfId="0" applyFont="1" applyFill="1" applyBorder="1" applyAlignment="1" applyProtection="1">
      <alignment horizontal="center" vertical="center"/>
      <protection hidden="1"/>
    </xf>
    <xf numFmtId="0" fontId="7" fillId="5" borderId="12" xfId="0" applyFont="1" applyFill="1" applyBorder="1" applyAlignment="1" applyProtection="1">
      <alignment horizontal="center" vertical="center" wrapText="1"/>
      <protection hidden="1"/>
    </xf>
    <xf numFmtId="0" fontId="5" fillId="0" borderId="11" xfId="0" applyFont="1" applyBorder="1" applyAlignment="1" applyProtection="1">
      <alignment vertical="center" wrapText="1"/>
      <protection hidden="1"/>
    </xf>
    <xf numFmtId="0" fontId="10" fillId="9" borderId="0" xfId="0" applyFont="1" applyFill="1"/>
    <xf numFmtId="0" fontId="0" fillId="9" borderId="0" xfId="0" applyFill="1"/>
    <xf numFmtId="9" fontId="5" fillId="0" borderId="22" xfId="0" applyNumberFormat="1" applyFont="1" applyBorder="1" applyAlignment="1" applyProtection="1">
      <alignment horizontal="center" vertical="center" wrapText="1"/>
      <protection hidden="1"/>
    </xf>
    <xf numFmtId="0" fontId="0" fillId="0" borderId="0" xfId="0" applyProtection="1">
      <protection locked="0"/>
    </xf>
    <xf numFmtId="0" fontId="3" fillId="0" borderId="0" xfId="0" applyFont="1" applyAlignment="1" applyProtection="1">
      <alignment horizontal="center" vertical="center"/>
      <protection locked="0"/>
    </xf>
    <xf numFmtId="0" fontId="3" fillId="0" borderId="0" xfId="0" applyFont="1" applyProtection="1">
      <protection locked="0"/>
    </xf>
    <xf numFmtId="49" fontId="3" fillId="0" borderId="0" xfId="0" applyNumberFormat="1" applyFont="1" applyAlignment="1" applyProtection="1">
      <alignment horizontal="left" vertical="top"/>
      <protection locked="0"/>
    </xf>
    <xf numFmtId="0" fontId="6" fillId="4" borderId="0" xfId="0" applyFont="1" applyFill="1" applyAlignment="1" applyProtection="1">
      <alignment horizontal="center" vertical="center"/>
      <protection hidden="1"/>
    </xf>
    <xf numFmtId="0" fontId="6" fillId="4" borderId="3" xfId="0" applyFont="1" applyFill="1" applyBorder="1" applyAlignment="1" applyProtection="1">
      <alignment horizontal="center" vertical="center"/>
      <protection hidden="1"/>
    </xf>
    <xf numFmtId="44" fontId="5" fillId="0" borderId="5" xfId="0" applyNumberFormat="1" applyFont="1" applyBorder="1" applyAlignment="1" applyProtection="1">
      <alignment horizontal="center" vertical="center"/>
      <protection hidden="1"/>
    </xf>
    <xf numFmtId="44" fontId="5" fillId="0" borderId="7" xfId="0" applyNumberFormat="1" applyFont="1" applyBorder="1" applyAlignment="1" applyProtection="1">
      <alignment horizontal="center" vertical="center"/>
      <protection hidden="1"/>
    </xf>
    <xf numFmtId="9" fontId="5" fillId="6" borderId="12" xfId="0" applyNumberFormat="1" applyFont="1" applyFill="1" applyBorder="1" applyAlignment="1" applyProtection="1">
      <alignment horizontal="center" vertical="center"/>
      <protection locked="0"/>
    </xf>
    <xf numFmtId="44" fontId="5" fillId="0" borderId="4" xfId="0" applyNumberFormat="1" applyFont="1" applyBorder="1" applyAlignment="1" applyProtection="1">
      <alignment horizontal="center" vertical="center"/>
      <protection hidden="1"/>
    </xf>
    <xf numFmtId="0" fontId="7" fillId="5" borderId="8" xfId="0" applyFont="1" applyFill="1" applyBorder="1" applyAlignment="1" applyProtection="1">
      <alignment horizontal="center" vertical="center"/>
      <protection hidden="1"/>
    </xf>
    <xf numFmtId="0" fontId="7" fillId="5" borderId="10" xfId="0" applyFont="1" applyFill="1" applyBorder="1" applyAlignment="1" applyProtection="1">
      <alignment horizontal="center" vertical="center"/>
      <protection hidden="1"/>
    </xf>
    <xf numFmtId="9" fontId="5" fillId="6" borderId="4" xfId="0" applyNumberFormat="1" applyFont="1" applyFill="1" applyBorder="1" applyAlignment="1" applyProtection="1">
      <alignment horizontal="center" vertical="center"/>
      <protection locked="0"/>
    </xf>
    <xf numFmtId="9" fontId="5" fillId="6" borderId="1" xfId="0" applyNumberFormat="1" applyFont="1" applyFill="1" applyBorder="1" applyAlignment="1" applyProtection="1">
      <alignment horizontal="center" vertical="center"/>
      <protection locked="0"/>
    </xf>
    <xf numFmtId="44" fontId="5" fillId="0" borderId="1" xfId="0" applyNumberFormat="1" applyFont="1" applyBorder="1" applyAlignment="1" applyProtection="1">
      <alignment horizontal="center" vertical="center"/>
      <protection hidden="1"/>
    </xf>
    <xf numFmtId="0" fontId="7" fillId="5" borderId="8" xfId="0" applyFont="1" applyFill="1" applyBorder="1" applyAlignment="1" applyProtection="1">
      <alignment horizontal="center" vertical="center" wrapText="1"/>
      <protection hidden="1"/>
    </xf>
    <xf numFmtId="0" fontId="7" fillId="5" borderId="9" xfId="0" applyFont="1" applyFill="1" applyBorder="1" applyAlignment="1" applyProtection="1">
      <alignment horizontal="center" vertical="center" wrapText="1"/>
      <protection hidden="1"/>
    </xf>
    <xf numFmtId="44" fontId="5" fillId="9" borderId="1" xfId="0" applyNumberFormat="1" applyFont="1" applyFill="1" applyBorder="1" applyAlignment="1" applyProtection="1">
      <alignment horizontal="center" vertical="center"/>
      <protection hidden="1"/>
    </xf>
    <xf numFmtId="44" fontId="5" fillId="9" borderId="12" xfId="0" applyNumberFormat="1" applyFont="1" applyFill="1" applyBorder="1" applyAlignment="1" applyProtection="1">
      <alignment horizontal="center" vertical="center"/>
      <protection hidden="1"/>
    </xf>
    <xf numFmtId="3" fontId="5" fillId="7" borderId="5" xfId="0" applyNumberFormat="1" applyFont="1" applyFill="1" applyBorder="1" applyAlignment="1" applyProtection="1">
      <alignment horizontal="center" vertical="center" wrapText="1"/>
      <protection locked="0"/>
    </xf>
    <xf numFmtId="0" fontId="7" fillId="5" borderId="4" xfId="0" applyFont="1" applyFill="1" applyBorder="1" applyAlignment="1" applyProtection="1">
      <alignment horizontal="center" vertical="center" wrapText="1"/>
      <protection hidden="1"/>
    </xf>
    <xf numFmtId="0" fontId="4" fillId="8" borderId="0" xfId="0" applyFont="1" applyFill="1" applyAlignment="1">
      <alignment horizontal="center" vertical="center"/>
    </xf>
    <xf numFmtId="44" fontId="5" fillId="0" borderId="2" xfId="0" applyNumberFormat="1" applyFont="1" applyBorder="1" applyAlignment="1" applyProtection="1">
      <alignment horizontal="center" vertical="center"/>
      <protection hidden="1"/>
    </xf>
    <xf numFmtId="0" fontId="7" fillId="5" borderId="4" xfId="0" applyFont="1" applyFill="1" applyBorder="1" applyAlignment="1" applyProtection="1">
      <alignment horizontal="center" vertical="center"/>
      <protection hidden="1"/>
    </xf>
    <xf numFmtId="0" fontId="7" fillId="5" borderId="6" xfId="0" applyFont="1" applyFill="1" applyBorder="1" applyAlignment="1" applyProtection="1">
      <alignment horizontal="center" vertical="center"/>
      <protection hidden="1"/>
    </xf>
    <xf numFmtId="10" fontId="5" fillId="0" borderId="1" xfId="0" applyNumberFormat="1" applyFont="1" applyBorder="1" applyAlignment="1" applyProtection="1">
      <alignment horizontal="center" vertical="center"/>
      <protection hidden="1"/>
    </xf>
    <xf numFmtId="9" fontId="5" fillId="0" borderId="5" xfId="0" applyNumberFormat="1" applyFont="1" applyBorder="1" applyAlignment="1" applyProtection="1">
      <alignment horizontal="center" vertical="center"/>
      <protection hidden="1"/>
    </xf>
    <xf numFmtId="0" fontId="7" fillId="5" borderId="17" xfId="0" applyFont="1" applyFill="1" applyBorder="1" applyAlignment="1" applyProtection="1">
      <alignment horizontal="center" vertical="center" wrapText="1"/>
      <protection hidden="1"/>
    </xf>
    <xf numFmtId="0" fontId="7" fillId="5" borderId="18" xfId="0" applyFont="1" applyFill="1" applyBorder="1" applyAlignment="1" applyProtection="1">
      <alignment horizontal="center" vertical="center" wrapText="1"/>
      <protection hidden="1"/>
    </xf>
    <xf numFmtId="10" fontId="5" fillId="0" borderId="5" xfId="0" applyNumberFormat="1" applyFont="1" applyBorder="1" applyAlignment="1" applyProtection="1">
      <alignment horizontal="center" vertical="center"/>
      <protection hidden="1"/>
    </xf>
    <xf numFmtId="0" fontId="7" fillId="5" borderId="16" xfId="0" applyFont="1" applyFill="1" applyBorder="1" applyAlignment="1" applyProtection="1">
      <alignment horizontal="center" vertical="center"/>
      <protection hidden="1"/>
    </xf>
    <xf numFmtId="0" fontId="7" fillId="5" borderId="20" xfId="0" applyFont="1" applyFill="1" applyBorder="1" applyAlignment="1" applyProtection="1">
      <alignment horizontal="center" vertical="center"/>
      <protection hidden="1"/>
    </xf>
    <xf numFmtId="0" fontId="7" fillId="5" borderId="16" xfId="0" applyFont="1" applyFill="1" applyBorder="1" applyAlignment="1" applyProtection="1">
      <alignment horizontal="center" vertical="center" wrapText="1"/>
      <protection hidden="1"/>
    </xf>
    <xf numFmtId="0" fontId="5" fillId="0" borderId="1" xfId="0" applyFont="1" applyBorder="1" applyAlignment="1" applyProtection="1">
      <alignment horizontal="center" vertical="center" wrapText="1"/>
      <protection hidden="1"/>
    </xf>
    <xf numFmtId="0" fontId="5" fillId="0" borderId="5" xfId="0" applyFont="1" applyBorder="1" applyAlignment="1" applyProtection="1">
      <alignment horizontal="center" vertical="center" wrapText="1"/>
      <protection hidden="1"/>
    </xf>
    <xf numFmtId="3" fontId="5" fillId="7" borderId="1" xfId="0" applyNumberFormat="1" applyFont="1" applyFill="1" applyBorder="1" applyAlignment="1" applyProtection="1">
      <alignment horizontal="center" vertical="center"/>
      <protection locked="0"/>
    </xf>
    <xf numFmtId="3" fontId="5" fillId="7" borderId="5" xfId="0" applyNumberFormat="1" applyFont="1" applyFill="1" applyBorder="1" applyAlignment="1" applyProtection="1">
      <alignment horizontal="center" vertical="center"/>
      <protection locked="0"/>
    </xf>
    <xf numFmtId="164" fontId="5" fillId="7" borderId="1" xfId="0" applyNumberFormat="1" applyFont="1" applyFill="1" applyBorder="1" applyAlignment="1" applyProtection="1">
      <alignment horizontal="center" vertical="center"/>
      <protection locked="0"/>
    </xf>
    <xf numFmtId="164" fontId="5" fillId="7" borderId="5" xfId="0" applyNumberFormat="1" applyFont="1" applyFill="1" applyBorder="1" applyAlignment="1" applyProtection="1">
      <alignment horizontal="center" vertical="center"/>
      <protection locked="0"/>
    </xf>
    <xf numFmtId="49" fontId="3" fillId="0" borderId="21" xfId="0" applyNumberFormat="1" applyFont="1" applyBorder="1" applyAlignment="1" applyProtection="1">
      <alignment horizontal="left" vertical="top"/>
      <protection locked="0"/>
    </xf>
    <xf numFmtId="44" fontId="5" fillId="0" borderId="23" xfId="0" applyNumberFormat="1" applyFont="1" applyBorder="1" applyAlignment="1" applyProtection="1">
      <alignment horizontal="center" vertical="center"/>
      <protection hidden="1"/>
    </xf>
    <xf numFmtId="44" fontId="5" fillId="0" borderId="24" xfId="0" applyNumberFormat="1" applyFont="1" applyBorder="1" applyAlignment="1" applyProtection="1">
      <alignment horizontal="center" vertical="center"/>
      <protection hidden="1"/>
    </xf>
    <xf numFmtId="0" fontId="7" fillId="5" borderId="10" xfId="0" applyFont="1" applyFill="1" applyBorder="1" applyAlignment="1" applyProtection="1">
      <alignment horizontal="center" vertical="center" wrapText="1"/>
      <protection hidden="1"/>
    </xf>
    <xf numFmtId="0" fontId="7" fillId="5" borderId="13" xfId="0" applyFont="1" applyFill="1" applyBorder="1" applyAlignment="1" applyProtection="1">
      <alignment horizontal="center" vertical="center" wrapText="1"/>
      <protection hidden="1"/>
    </xf>
    <xf numFmtId="0" fontId="7" fillId="5" borderId="14" xfId="0" applyFont="1" applyFill="1" applyBorder="1" applyAlignment="1" applyProtection="1">
      <alignment horizontal="center" vertical="center" wrapText="1"/>
      <protection hidden="1"/>
    </xf>
    <xf numFmtId="9" fontId="5" fillId="6" borderId="5" xfId="0" applyNumberFormat="1" applyFont="1" applyFill="1" applyBorder="1" applyAlignment="1" applyProtection="1">
      <alignment horizontal="center" vertical="center"/>
      <protection locked="0"/>
    </xf>
    <xf numFmtId="44" fontId="5" fillId="0" borderId="8" xfId="0" applyNumberFormat="1" applyFont="1" applyBorder="1" applyAlignment="1" applyProtection="1">
      <alignment horizontal="center" vertical="center"/>
      <protection hidden="1"/>
    </xf>
    <xf numFmtId="44" fontId="5" fillId="0" borderId="10" xfId="0" applyNumberFormat="1" applyFont="1" applyBorder="1" applyAlignment="1" applyProtection="1">
      <alignment horizontal="center" vertical="center"/>
      <protection hidden="1"/>
    </xf>
  </cellXfs>
  <cellStyles count="2">
    <cellStyle name="Normal" xfId="0" builtinId="0"/>
    <cellStyle name="Normal 2" xfId="1" xr:uid="{75187E10-BDE1-4C4A-84AE-202C10E7D62D}"/>
  </cellStyles>
  <dxfs count="0"/>
  <tableStyles count="0" defaultTableStyle="TableStyleMedium2" defaultPivotStyle="PivotStyleLight16"/>
  <colors>
    <mruColors>
      <color rgb="FF2D9951"/>
      <color rgb="FF21A340"/>
      <color rgb="FF1C882E"/>
      <color rgb="FFD5E462"/>
      <color rgb="FFEDF5B1"/>
      <color rgb="FFDCE9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847725</xdr:colOff>
      <xdr:row>0</xdr:row>
      <xdr:rowOff>816606</xdr:rowOff>
    </xdr:to>
    <xdr:pic>
      <xdr:nvPicPr>
        <xdr:cNvPr id="3" name="Picture 2">
          <a:extLst>
            <a:ext uri="{FF2B5EF4-FFF2-40B4-BE49-F238E27FC236}">
              <a16:creationId xmlns:a16="http://schemas.microsoft.com/office/drawing/2014/main" id="{3FE5CCC6-E339-4A63-70C0-329498B00AC5}"/>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50000"/>
                  </a14:imgEffect>
                </a14:imgLayer>
              </a14:imgProps>
            </a:ext>
            <a:ext uri="{28A0092B-C50C-407E-A947-70E740481C1C}">
              <a14:useLocalDpi xmlns:a14="http://schemas.microsoft.com/office/drawing/2010/main" val="0"/>
            </a:ext>
          </a:extLst>
        </a:blip>
        <a:stretch>
          <a:fillRect/>
        </a:stretch>
      </xdr:blipFill>
      <xdr:spPr>
        <a:xfrm>
          <a:off x="0" y="1"/>
          <a:ext cx="841375" cy="820415"/>
        </a:xfrm>
        <a:prstGeom prst="ellipse">
          <a:avLst/>
        </a:prstGeom>
        <a:ln>
          <a:noFill/>
        </a:ln>
        <a:effectLst>
          <a:softEdge rad="112500"/>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844550</xdr:colOff>
      <xdr:row>0</xdr:row>
      <xdr:rowOff>820416</xdr:rowOff>
    </xdr:to>
    <xdr:pic>
      <xdr:nvPicPr>
        <xdr:cNvPr id="2" name="Picture 1">
          <a:extLst>
            <a:ext uri="{FF2B5EF4-FFF2-40B4-BE49-F238E27FC236}">
              <a16:creationId xmlns:a16="http://schemas.microsoft.com/office/drawing/2014/main" id="{EC94B36F-46DE-4B01-91C5-E3DB66C257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841375" cy="81089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N26"/>
  <sheetViews>
    <sheetView showGridLines="0" tabSelected="1" zoomScale="60" zoomScaleNormal="60" workbookViewId="0">
      <selection activeCell="E3" sqref="E3"/>
    </sheetView>
  </sheetViews>
  <sheetFormatPr defaultColWidth="8.90625" defaultRowHeight="14.5" x14ac:dyDescent="0.35"/>
  <cols>
    <col min="1" max="1" width="58.90625" customWidth="1"/>
    <col min="2" max="2" width="31.453125" customWidth="1"/>
    <col min="3" max="3" width="27.453125" customWidth="1"/>
    <col min="4" max="4" width="53.453125" customWidth="1"/>
    <col min="5" max="5" width="56.90625" customWidth="1"/>
    <col min="6" max="6" width="16.90625" customWidth="1"/>
    <col min="7" max="7" width="27.6328125" bestFit="1" customWidth="1"/>
    <col min="8" max="8" width="16.90625" bestFit="1" customWidth="1"/>
    <col min="9" max="9" width="15.08984375" customWidth="1"/>
    <col min="10" max="10" width="18.54296875" customWidth="1"/>
    <col min="11" max="11" width="20.36328125" bestFit="1" customWidth="1"/>
    <col min="12" max="12" width="16.90625" customWidth="1"/>
    <col min="13" max="13" width="3" customWidth="1"/>
    <col min="14" max="15" width="18.08984375" bestFit="1" customWidth="1"/>
    <col min="16" max="16" width="14.90625" customWidth="1"/>
  </cols>
  <sheetData>
    <row r="1" spans="1:40" ht="65.400000000000006" customHeight="1" x14ac:dyDescent="0.35">
      <c r="A1" s="70" t="s">
        <v>76</v>
      </c>
      <c r="B1" s="70"/>
      <c r="C1" s="70"/>
      <c r="D1" s="70"/>
      <c r="E1" s="70"/>
      <c r="F1" s="70"/>
      <c r="G1" s="70"/>
      <c r="H1" s="70"/>
      <c r="I1" s="70"/>
      <c r="J1" s="70"/>
      <c r="K1" s="70"/>
      <c r="L1" s="70"/>
      <c r="M1" s="70"/>
      <c r="N1" s="70"/>
      <c r="O1" s="71"/>
      <c r="P1" s="66"/>
      <c r="Q1" s="66"/>
      <c r="R1" s="66"/>
      <c r="S1" s="66"/>
      <c r="T1" s="66"/>
      <c r="U1" s="66"/>
      <c r="V1" s="66"/>
      <c r="W1" s="66"/>
      <c r="X1" s="66"/>
      <c r="Y1" s="66"/>
      <c r="Z1" s="66"/>
      <c r="AA1" s="66"/>
      <c r="AB1" s="66"/>
      <c r="AC1" s="66"/>
      <c r="AD1" s="66"/>
      <c r="AE1" s="66"/>
      <c r="AF1" s="66"/>
      <c r="AG1" s="66"/>
      <c r="AH1" s="66"/>
      <c r="AI1" s="66"/>
      <c r="AJ1" s="66"/>
      <c r="AK1" s="66"/>
      <c r="AL1" s="66"/>
      <c r="AM1" s="66"/>
      <c r="AN1" s="66"/>
    </row>
    <row r="2" spans="1:40" s="8" customFormat="1" ht="117" customHeight="1" thickBot="1" x14ac:dyDescent="0.4">
      <c r="A2" s="32" t="s">
        <v>0</v>
      </c>
      <c r="B2" s="33" t="s">
        <v>1</v>
      </c>
      <c r="C2" s="33" t="s">
        <v>2</v>
      </c>
      <c r="D2" s="34" t="s">
        <v>3</v>
      </c>
      <c r="E2" s="33" t="s">
        <v>4</v>
      </c>
      <c r="F2" s="34" t="s">
        <v>5</v>
      </c>
      <c r="G2" s="34" t="s">
        <v>6</v>
      </c>
      <c r="H2" s="34" t="s">
        <v>7</v>
      </c>
      <c r="I2" s="34" t="s">
        <v>8</v>
      </c>
      <c r="J2" s="34" t="s">
        <v>9</v>
      </c>
      <c r="K2" s="34" t="s">
        <v>10</v>
      </c>
      <c r="L2" s="81" t="s">
        <v>46</v>
      </c>
      <c r="M2" s="82"/>
      <c r="N2" s="76" t="s">
        <v>49</v>
      </c>
      <c r="O2" s="77"/>
      <c r="P2" s="67"/>
      <c r="Q2" s="67"/>
      <c r="R2" s="67"/>
      <c r="S2" s="67"/>
      <c r="T2" s="67"/>
      <c r="U2" s="67"/>
      <c r="V2" s="67"/>
      <c r="W2" s="67"/>
      <c r="X2" s="67"/>
      <c r="Y2" s="67"/>
      <c r="Z2" s="67"/>
      <c r="AA2" s="67"/>
      <c r="AB2" s="67"/>
      <c r="AC2" s="67"/>
      <c r="AD2" s="67"/>
      <c r="AE2" s="67"/>
      <c r="AF2" s="67"/>
      <c r="AG2" s="67"/>
      <c r="AH2" s="67"/>
      <c r="AI2" s="67"/>
      <c r="AJ2" s="67"/>
      <c r="AK2" s="67"/>
      <c r="AL2" s="67"/>
      <c r="AM2" s="67"/>
      <c r="AN2" s="67"/>
    </row>
    <row r="3" spans="1:40" s="7" customFormat="1" ht="45" customHeight="1" thickTop="1" thickBot="1" x14ac:dyDescent="0.4">
      <c r="A3" s="54" t="s">
        <v>51</v>
      </c>
      <c r="B3" s="46" t="s">
        <v>12</v>
      </c>
      <c r="C3" s="29" t="s">
        <v>13</v>
      </c>
      <c r="D3" s="46"/>
      <c r="E3" s="47" t="s">
        <v>62</v>
      </c>
      <c r="F3" s="14">
        <f>VLOOKUP(E3,'B-SDM_ENTRY'!$A$1:$C$14,2,FALSE)</f>
        <v>1</v>
      </c>
      <c r="G3" s="26">
        <f>IF(B3=IPs!A2,VLOOKUP(E3,'B-SDM_ENTRY'!$A$2:$D$13,4,FALSE),VLOOKUP(E3,'B-SDM_EXIT'!$A$2:$D$13,4,FALSE))</f>
        <v>5.143027</v>
      </c>
      <c r="H3" s="27">
        <f>VLOOKUP(E3,'B-SDM_ENTRY'!$A$2:$C$13,3,FALSE)</f>
        <v>2.9714</v>
      </c>
      <c r="I3" s="15">
        <v>0</v>
      </c>
      <c r="J3" s="16" cm="1">
        <f t="array" ref="J3">IF(OR(E3='B-SDM_ENTRY'!A45:A52),365,365)</f>
        <v>365</v>
      </c>
      <c r="K3" s="13">
        <f>F3/J3*D3*G3/24*H3*(1-I3)</f>
        <v>0</v>
      </c>
      <c r="L3" s="78">
        <f>IF(F3&gt;=365,20%,IF(F3&lt;=1,100%,50%))</f>
        <v>1</v>
      </c>
      <c r="M3" s="78"/>
      <c r="N3" s="75">
        <f>K3*L3</f>
        <v>0</v>
      </c>
      <c r="O3" s="75"/>
      <c r="P3" s="68"/>
      <c r="Q3" s="68"/>
      <c r="R3" s="68"/>
      <c r="S3" s="68"/>
      <c r="T3" s="68"/>
      <c r="U3" s="68"/>
      <c r="V3" s="68"/>
      <c r="W3" s="68"/>
      <c r="X3" s="68"/>
      <c r="Y3" s="68"/>
      <c r="Z3" s="68"/>
      <c r="AA3" s="68"/>
      <c r="AB3" s="68"/>
      <c r="AC3" s="68"/>
      <c r="AD3" s="68"/>
      <c r="AE3" s="68"/>
      <c r="AF3" s="68"/>
      <c r="AG3" s="68"/>
      <c r="AH3" s="68"/>
      <c r="AI3" s="68"/>
      <c r="AJ3" s="68"/>
      <c r="AK3" s="68"/>
      <c r="AL3" s="68"/>
      <c r="AM3" s="68"/>
      <c r="AN3" s="68"/>
    </row>
    <row r="4" spans="1:40" s="7" customFormat="1" ht="45" customHeight="1" thickTop="1" thickBot="1" x14ac:dyDescent="0.4">
      <c r="A4" s="57" t="s">
        <v>52</v>
      </c>
      <c r="B4" s="29" t="s">
        <v>15</v>
      </c>
      <c r="C4" s="29" t="s">
        <v>13</v>
      </c>
      <c r="D4" s="48"/>
      <c r="E4" s="49" t="s">
        <v>14</v>
      </c>
      <c r="F4" s="17">
        <f>VLOOKUP(E4,'B-SDM_ENTRY'!$A$1:$C$14,2,FALSE)</f>
        <v>1</v>
      </c>
      <c r="G4" s="28">
        <f>VLOOKUP(E4,'B-SDM_ENTRY'!$A$31:$D$42,4,FALSE)</f>
        <v>3.0410300000000001</v>
      </c>
      <c r="H4" s="29">
        <f>VLOOKUP(E4,'B-SDM_ENTRY'!$A$31:$D$42,3,FALSE)</f>
        <v>2.9714</v>
      </c>
      <c r="I4" s="19">
        <v>0</v>
      </c>
      <c r="J4" s="16" cm="1">
        <f t="array" ref="J4">IF(OR(E4='B-SDM_ENTRY'!A46:A53),365,365)</f>
        <v>365</v>
      </c>
      <c r="K4" s="12">
        <f>F4/J4*D4*G4/24*H4*(1-I4)</f>
        <v>0</v>
      </c>
      <c r="L4" s="79">
        <f>IF(F4&gt;=365,20%,IF(F4&lt;=1,100%,50%))</f>
        <v>1</v>
      </c>
      <c r="M4" s="79"/>
      <c r="N4" s="80">
        <f t="shared" ref="N4:N7" si="0">K4*L4</f>
        <v>0</v>
      </c>
      <c r="O4" s="80"/>
      <c r="P4" s="68"/>
      <c r="Q4" s="68"/>
      <c r="R4" s="68"/>
      <c r="S4" s="68"/>
      <c r="T4" s="68"/>
      <c r="U4" s="68"/>
      <c r="V4" s="68"/>
      <c r="W4" s="68"/>
      <c r="X4" s="68"/>
      <c r="Y4" s="68"/>
      <c r="Z4" s="68"/>
      <c r="AA4" s="68"/>
      <c r="AB4" s="68"/>
      <c r="AC4" s="68"/>
      <c r="AD4" s="68"/>
      <c r="AE4" s="68"/>
      <c r="AF4" s="68"/>
      <c r="AG4" s="68"/>
      <c r="AH4" s="68"/>
      <c r="AI4" s="68"/>
      <c r="AJ4" s="68"/>
      <c r="AK4" s="68"/>
      <c r="AL4" s="68"/>
      <c r="AM4" s="68"/>
      <c r="AN4" s="68"/>
    </row>
    <row r="5" spans="1:40" s="7" customFormat="1" ht="45" customHeight="1" thickTop="1" thickBot="1" x14ac:dyDescent="0.4">
      <c r="A5" s="57" t="s">
        <v>53</v>
      </c>
      <c r="B5" s="29" t="s">
        <v>17</v>
      </c>
      <c r="C5" s="29" t="s">
        <v>13</v>
      </c>
      <c r="D5" s="48"/>
      <c r="E5" s="49" t="s">
        <v>14</v>
      </c>
      <c r="F5" s="17">
        <f>VLOOKUP(E5,'B-SDM_ENTRY'!$A$1:$C$14,2,FALSE)</f>
        <v>1</v>
      </c>
      <c r="G5" s="28">
        <f>IF(B5=IPs!A8,VLOOKUP(E5,'B-SDM_ENTRY'!$A$2:$D$13,4,FALSE),VLOOKUP(E5,'B-SDM_EXIT'!$A$2:$D$13,4,FALSE))</f>
        <v>3.0410300000000001</v>
      </c>
      <c r="H5" s="29">
        <f>VLOOKUP(E5,'B-SDM_ENTRY'!$A$2:$C$13,3,FALSE)</f>
        <v>2.9714</v>
      </c>
      <c r="I5" s="19">
        <v>0</v>
      </c>
      <c r="J5" s="16" cm="1">
        <f t="array" ref="J5">IF(OR(E5='B-SDM_ENTRY'!A47:A54),365,365)</f>
        <v>365</v>
      </c>
      <c r="K5" s="12">
        <f>F5/J5*D5*G5/24*H5*(1-I5)</f>
        <v>0</v>
      </c>
      <c r="L5" s="79">
        <f>IF(F5&gt;=365,20%,IF(F5&lt;=1,100%,50%))</f>
        <v>1</v>
      </c>
      <c r="M5" s="79"/>
      <c r="N5" s="83">
        <f t="shared" si="0"/>
        <v>0</v>
      </c>
      <c r="O5" s="83"/>
      <c r="P5" s="68"/>
      <c r="Q5" s="68"/>
      <c r="R5" s="68"/>
      <c r="S5" s="68"/>
      <c r="T5" s="68"/>
      <c r="U5" s="68"/>
      <c r="V5" s="68"/>
      <c r="W5" s="68"/>
      <c r="X5" s="68"/>
      <c r="Y5" s="68"/>
      <c r="Z5" s="68"/>
      <c r="AA5" s="68"/>
      <c r="AB5" s="68"/>
      <c r="AC5" s="68"/>
      <c r="AD5" s="68"/>
      <c r="AE5" s="68"/>
      <c r="AF5" s="68"/>
      <c r="AG5" s="68"/>
      <c r="AH5" s="68"/>
      <c r="AI5" s="68"/>
      <c r="AJ5" s="68"/>
      <c r="AK5" s="68"/>
      <c r="AL5" s="68"/>
      <c r="AM5" s="68"/>
      <c r="AN5" s="68"/>
    </row>
    <row r="6" spans="1:40" s="7" customFormat="1" ht="45" customHeight="1" thickTop="1" thickBot="1" x14ac:dyDescent="0.4">
      <c r="A6" s="57" t="s">
        <v>54</v>
      </c>
      <c r="B6" s="29" t="s">
        <v>18</v>
      </c>
      <c r="C6" s="29" t="s">
        <v>19</v>
      </c>
      <c r="D6" s="48"/>
      <c r="E6" s="49" t="s">
        <v>14</v>
      </c>
      <c r="F6" s="17">
        <f>VLOOKUP(E6,'B-SDM_ENTRY'!$A$1:$C$14,2,FALSE)</f>
        <v>1</v>
      </c>
      <c r="G6" s="28">
        <f>VLOOKUP(E6,'B-SDM_EXIT'!$A$17:$D$28,4,FALSE)</f>
        <v>5.1869613000000001</v>
      </c>
      <c r="H6" s="29">
        <f>VLOOKUP(E6,'B-SDM_EXIT'!$A$17:$C$28,3,FALSE)</f>
        <v>2.9714</v>
      </c>
      <c r="I6" s="19">
        <v>0.1</v>
      </c>
      <c r="J6" s="16" cm="1">
        <f t="array" ref="J6">IF(OR(E6='B-SDM_ENTRY'!A48:A55),365,365)</f>
        <v>365</v>
      </c>
      <c r="K6" s="12">
        <f>F6/J6*D6*G6/24*H6*(1-I6)</f>
        <v>0</v>
      </c>
      <c r="L6" s="79">
        <f>IF(F6&gt;=365,20%,IF(F6&lt;=1,100%,50%))</f>
        <v>1</v>
      </c>
      <c r="M6" s="79"/>
      <c r="N6" s="83">
        <f t="shared" si="0"/>
        <v>0</v>
      </c>
      <c r="O6" s="83"/>
      <c r="P6" s="68"/>
      <c r="Q6" s="68"/>
      <c r="R6" s="68"/>
      <c r="S6" s="68"/>
      <c r="T6" s="68"/>
      <c r="U6" s="68"/>
      <c r="V6" s="68"/>
      <c r="W6" s="68"/>
      <c r="X6" s="68"/>
      <c r="Y6" s="68"/>
      <c r="Z6" s="68"/>
      <c r="AA6" s="68"/>
      <c r="AB6" s="68"/>
      <c r="AC6" s="68"/>
      <c r="AD6" s="68"/>
      <c r="AE6" s="68"/>
      <c r="AF6" s="68"/>
      <c r="AG6" s="68"/>
      <c r="AH6" s="68"/>
      <c r="AI6" s="68"/>
      <c r="AJ6" s="68"/>
      <c r="AK6" s="68"/>
      <c r="AL6" s="68"/>
      <c r="AM6" s="68"/>
      <c r="AN6" s="68"/>
    </row>
    <row r="7" spans="1:40" s="7" customFormat="1" ht="54.65" customHeight="1" thickTop="1" thickBot="1" x14ac:dyDescent="0.4">
      <c r="A7" s="39" t="s">
        <v>55</v>
      </c>
      <c r="B7" s="39" t="s">
        <v>20</v>
      </c>
      <c r="C7" s="51" t="s">
        <v>13</v>
      </c>
      <c r="D7" s="50"/>
      <c r="E7" s="51" t="s">
        <v>14</v>
      </c>
      <c r="F7" s="41">
        <f>VLOOKUP(E7,'B-SDM_ENTRY'!$A$1:$C$14,2,FALSE)</f>
        <v>1</v>
      </c>
      <c r="G7" s="42">
        <f>VLOOKUP(E7,'B-SDM_ENTRY'!$A$17:$D$28,4,FALSE)</f>
        <v>3.0410300000000001</v>
      </c>
      <c r="H7" s="39">
        <f>VLOOKUP(E7,'B-SDM_ENTRY'!$A$17:$C$28,3,FALSE)</f>
        <v>2.9714</v>
      </c>
      <c r="I7" s="43">
        <f>IF(C7="BZK",10%,0%)</f>
        <v>0</v>
      </c>
      <c r="J7" s="16" cm="1">
        <f t="array" ref="J7">IF(OR(E7='B-SDM_ENTRY'!A49:A56),365,365)</f>
        <v>365</v>
      </c>
      <c r="K7" s="44">
        <f>F7/J7*D7*G7/24*H7*(1-I7)</f>
        <v>0</v>
      </c>
      <c r="L7" s="74">
        <f>IF(F7&gt;=365,20%,IF(F7&lt;=1,100%,50%))</f>
        <v>1</v>
      </c>
      <c r="M7" s="74"/>
      <c r="N7" s="84">
        <f t="shared" si="0"/>
        <v>0</v>
      </c>
      <c r="O7" s="84"/>
      <c r="P7" s="68"/>
      <c r="Q7" s="68"/>
      <c r="R7" s="68"/>
      <c r="S7" s="68"/>
      <c r="T7" s="68"/>
      <c r="U7" s="68"/>
      <c r="V7" s="68"/>
      <c r="W7" s="68"/>
      <c r="X7" s="68"/>
      <c r="Y7" s="68"/>
      <c r="Z7" s="68"/>
      <c r="AA7" s="68"/>
      <c r="AB7" s="68"/>
      <c r="AC7" s="68"/>
      <c r="AD7" s="68"/>
      <c r="AE7" s="68"/>
      <c r="AF7" s="68"/>
      <c r="AG7" s="68"/>
      <c r="AH7" s="68"/>
      <c r="AI7" s="68"/>
      <c r="AJ7" s="68"/>
      <c r="AK7" s="68"/>
      <c r="AL7" s="68"/>
      <c r="AM7" s="68"/>
      <c r="AN7" s="68"/>
    </row>
    <row r="8" spans="1:40" s="7" customFormat="1" ht="63.5" hidden="1" customHeight="1" thickTop="1" thickBot="1" x14ac:dyDescent="0.4">
      <c r="A8" s="35" t="s">
        <v>78</v>
      </c>
      <c r="B8" s="36" t="s">
        <v>1</v>
      </c>
      <c r="C8" s="36" t="s">
        <v>2</v>
      </c>
      <c r="D8" s="37" t="s">
        <v>22</v>
      </c>
      <c r="E8" s="86" t="s">
        <v>23</v>
      </c>
      <c r="F8" s="86"/>
      <c r="G8" s="37" t="s">
        <v>24</v>
      </c>
      <c r="H8" s="37" t="s">
        <v>7</v>
      </c>
      <c r="I8" s="37" t="s">
        <v>25</v>
      </c>
      <c r="J8" s="37"/>
      <c r="K8" s="37" t="s">
        <v>10</v>
      </c>
      <c r="L8" s="86" t="s">
        <v>46</v>
      </c>
      <c r="M8" s="86"/>
      <c r="N8" s="89" t="s">
        <v>49</v>
      </c>
      <c r="O8" s="90"/>
      <c r="P8" s="68"/>
      <c r="Q8" s="68"/>
      <c r="R8" s="68"/>
      <c r="S8" s="68"/>
      <c r="T8" s="68"/>
      <c r="U8" s="68"/>
      <c r="V8" s="68"/>
      <c r="W8" s="68"/>
      <c r="X8" s="68"/>
      <c r="Y8" s="68"/>
      <c r="Z8" s="68"/>
      <c r="AA8" s="68"/>
      <c r="AB8" s="68"/>
      <c r="AC8" s="68"/>
      <c r="AD8" s="68"/>
      <c r="AE8" s="68"/>
      <c r="AF8" s="68"/>
      <c r="AG8" s="68"/>
      <c r="AH8" s="68"/>
      <c r="AI8" s="68"/>
      <c r="AJ8" s="68"/>
      <c r="AK8" s="68"/>
      <c r="AL8" s="68"/>
      <c r="AM8" s="68"/>
      <c r="AN8" s="68"/>
    </row>
    <row r="9" spans="1:40" s="7" customFormat="1" ht="54.65" hidden="1" customHeight="1" thickTop="1" thickBot="1" x14ac:dyDescent="0.4">
      <c r="A9" s="54" t="s">
        <v>51</v>
      </c>
      <c r="B9" s="29" t="s">
        <v>12</v>
      </c>
      <c r="C9" s="29" t="s">
        <v>19</v>
      </c>
      <c r="D9" s="46"/>
      <c r="E9" s="47" t="s">
        <v>64</v>
      </c>
      <c r="F9" s="14">
        <f>VLOOKUP(E9,'B-SDM_ENTRY'!$A$1:$C$14,2,FALSE)</f>
        <v>30</v>
      </c>
      <c r="G9" s="26">
        <f>IF(B9=IPs!A8,VLOOKUP(E9,'B-SDM_ENTRY'!$A$2:$D$13,4,FALSE),VLOOKUP(E9,'B-SDM_EXIT'!$A$2:$D$13,4,FALSE))</f>
        <v>5.1869613000000001</v>
      </c>
      <c r="H9" s="27">
        <f>VLOOKUP(E9,'B-SDM_ENTRY'!$A$2:$C$13,3,FALSE)</f>
        <v>1.4799</v>
      </c>
      <c r="I9" s="15">
        <v>0.25</v>
      </c>
      <c r="J9" s="16" cm="1">
        <f t="array" ref="J9">IF(OR(E9='B-SDM_ENTRY'!A51:A58),365,365)</f>
        <v>365</v>
      </c>
      <c r="K9" s="13">
        <f>F9/J9*D9*G9/24*H9*(1-I9)</f>
        <v>0</v>
      </c>
      <c r="L9" s="78">
        <f>IF(F9&gt;=365,20%,IF(F9&lt;=1,100%,50%))</f>
        <v>0.5</v>
      </c>
      <c r="M9" s="78"/>
      <c r="N9" s="75">
        <f>K9*L9</f>
        <v>0</v>
      </c>
      <c r="O9" s="75"/>
      <c r="P9" s="68"/>
      <c r="Q9" s="68"/>
      <c r="R9" s="68"/>
      <c r="S9" s="68"/>
      <c r="T9" s="68"/>
      <c r="U9" s="68"/>
      <c r="V9" s="68"/>
      <c r="W9" s="68"/>
      <c r="X9" s="68"/>
      <c r="Y9" s="68"/>
      <c r="Z9" s="68"/>
      <c r="AA9" s="68"/>
      <c r="AB9" s="68"/>
      <c r="AC9" s="68"/>
      <c r="AD9" s="68"/>
      <c r="AE9" s="68"/>
      <c r="AF9" s="68"/>
      <c r="AG9" s="68"/>
      <c r="AH9" s="68"/>
      <c r="AI9" s="68"/>
      <c r="AJ9" s="68"/>
      <c r="AK9" s="68"/>
      <c r="AL9" s="68"/>
      <c r="AM9" s="68"/>
      <c r="AN9" s="68"/>
    </row>
    <row r="10" spans="1:40" s="7" customFormat="1" ht="93.75" customHeight="1" thickTop="1" x14ac:dyDescent="0.35">
      <c r="A10" s="35" t="s">
        <v>21</v>
      </c>
      <c r="B10" s="36" t="s">
        <v>1</v>
      </c>
      <c r="C10" s="36" t="s">
        <v>2</v>
      </c>
      <c r="D10" s="37" t="s">
        <v>22</v>
      </c>
      <c r="E10" s="86" t="s">
        <v>23</v>
      </c>
      <c r="F10" s="86"/>
      <c r="G10" s="37" t="s">
        <v>24</v>
      </c>
      <c r="H10" s="37" t="s">
        <v>7</v>
      </c>
      <c r="I10" s="37" t="s">
        <v>25</v>
      </c>
      <c r="J10" s="37"/>
      <c r="K10" s="37" t="s">
        <v>10</v>
      </c>
      <c r="L10" s="86" t="s">
        <v>46</v>
      </c>
      <c r="M10" s="86"/>
      <c r="N10" s="89" t="s">
        <v>49</v>
      </c>
      <c r="O10" s="90"/>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row>
    <row r="11" spans="1:40" s="7" customFormat="1" ht="51" customHeight="1" x14ac:dyDescent="0.35">
      <c r="A11" s="39" t="s">
        <v>80</v>
      </c>
      <c r="B11" s="39" t="s">
        <v>26</v>
      </c>
      <c r="C11" s="99" t="s">
        <v>27</v>
      </c>
      <c r="D11" s="101"/>
      <c r="E11" s="103"/>
      <c r="F11" s="103"/>
      <c r="G11" s="38">
        <v>3.5742398999999998</v>
      </c>
      <c r="H11" s="18">
        <f>IF(E11&lt;18,(ROUND((-0.0865507*E11)+3.0579123,4)),(IF(E11&lt;365,ROUND(1.5327293*EXP(-0.00117*E11),4),1)))</f>
        <v>3.0579000000000001</v>
      </c>
      <c r="I11" s="19">
        <v>0</v>
      </c>
      <c r="J11" s="18">
        <v>365</v>
      </c>
      <c r="K11" s="25">
        <f>IF(E11&lt;=365,E11/365*G11*D11*H11/24,G11*D11*H11/24)</f>
        <v>0</v>
      </c>
      <c r="L11" s="91">
        <f>IF(E11&gt;=365,20%,IF(E11&lt;=5,100%,IF(E11&gt;90,(50-(((E11-90)/275)*30))%,50%)))</f>
        <v>1</v>
      </c>
      <c r="M11" s="91"/>
      <c r="N11" s="12">
        <f>K11*L11</f>
        <v>0</v>
      </c>
      <c r="O11" s="88">
        <f>N11+N12</f>
        <v>0</v>
      </c>
      <c r="P11" s="105" t="s">
        <v>48</v>
      </c>
      <c r="Q11" s="68"/>
      <c r="R11" s="68"/>
      <c r="S11" s="68"/>
      <c r="T11" s="68"/>
      <c r="U11" s="68"/>
      <c r="V11" s="68"/>
      <c r="W11" s="68"/>
      <c r="X11" s="68"/>
      <c r="Y11" s="68"/>
      <c r="Z11" s="68"/>
      <c r="AA11" s="68"/>
      <c r="AB11" s="68"/>
      <c r="AC11" s="68"/>
      <c r="AD11" s="68"/>
      <c r="AE11" s="68"/>
      <c r="AF11" s="68"/>
      <c r="AG11" s="68"/>
      <c r="AH11" s="68"/>
      <c r="AI11" s="68"/>
      <c r="AJ11" s="68"/>
      <c r="AK11" s="68"/>
      <c r="AL11" s="68"/>
      <c r="AM11" s="68"/>
      <c r="AN11" s="68"/>
    </row>
    <row r="12" spans="1:40" s="7" customFormat="1" ht="55.5" customHeight="1" thickBot="1" x14ac:dyDescent="0.4">
      <c r="A12" s="31" t="s">
        <v>81</v>
      </c>
      <c r="B12" s="62"/>
      <c r="C12" s="100"/>
      <c r="D12" s="102"/>
      <c r="E12" s="104"/>
      <c r="F12" s="104"/>
      <c r="G12" s="21">
        <v>3.3654684000000001</v>
      </c>
      <c r="H12" s="21">
        <f>IF(E11&lt;18,(ROUND((-0.0865507*E11)+3.0579123,4)),(IF(E11&lt;365,ROUND(1.5327293*EXP(-0.00117*E11),4),1)))</f>
        <v>3.0579000000000001</v>
      </c>
      <c r="I12" s="22">
        <v>0</v>
      </c>
      <c r="J12" s="21">
        <v>365</v>
      </c>
      <c r="K12" s="24">
        <f>IF(E11&lt;=365,E11/365*G12*D11*H12/24,G12*D11*H12/24)</f>
        <v>0</v>
      </c>
      <c r="L12" s="92">
        <f>IF(E11&lt;365,50%,30%)</f>
        <v>0.5</v>
      </c>
      <c r="M12" s="92"/>
      <c r="N12" s="11">
        <f>K12*L12</f>
        <v>0</v>
      </c>
      <c r="O12" s="73"/>
      <c r="P12" s="105"/>
      <c r="Q12" s="68"/>
      <c r="R12" s="68"/>
      <c r="S12" s="68"/>
      <c r="T12" s="68"/>
      <c r="U12" s="68"/>
      <c r="V12" s="68"/>
      <c r="W12" s="68"/>
      <c r="X12" s="68"/>
      <c r="Y12" s="68"/>
      <c r="Z12" s="68"/>
      <c r="AA12" s="68"/>
      <c r="AB12" s="68"/>
      <c r="AC12" s="68"/>
      <c r="AD12" s="68"/>
      <c r="AE12" s="68"/>
      <c r="AF12" s="68"/>
      <c r="AG12" s="68"/>
      <c r="AH12" s="68"/>
      <c r="AI12" s="68"/>
      <c r="AJ12" s="68"/>
      <c r="AK12" s="68"/>
      <c r="AL12" s="68"/>
      <c r="AM12" s="68"/>
      <c r="AN12" s="68"/>
    </row>
    <row r="13" spans="1:40" s="7" customFormat="1" ht="74.25" customHeight="1" thickTop="1" x14ac:dyDescent="0.35">
      <c r="A13" s="58" t="s">
        <v>28</v>
      </c>
      <c r="B13" s="55" t="s">
        <v>1</v>
      </c>
      <c r="C13" s="55" t="s">
        <v>2</v>
      </c>
      <c r="D13" s="56" t="s">
        <v>3</v>
      </c>
      <c r="E13" s="98" t="s">
        <v>23</v>
      </c>
      <c r="F13" s="98"/>
      <c r="G13" s="56" t="s">
        <v>6</v>
      </c>
      <c r="H13" s="56" t="s">
        <v>7</v>
      </c>
      <c r="I13" s="56" t="s">
        <v>8</v>
      </c>
      <c r="J13" s="56" t="s">
        <v>9</v>
      </c>
      <c r="K13" s="56" t="s">
        <v>10</v>
      </c>
      <c r="L13" s="93" t="s">
        <v>46</v>
      </c>
      <c r="M13" s="94"/>
      <c r="N13" s="96" t="str">
        <f>N2</f>
        <v>Guarantee Amount</v>
      </c>
      <c r="O13" s="97"/>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row>
    <row r="14" spans="1:40" s="7" customFormat="1" ht="53" customHeight="1" thickBot="1" x14ac:dyDescent="0.4">
      <c r="A14" s="45" t="s">
        <v>82</v>
      </c>
      <c r="B14" s="31" t="s">
        <v>29</v>
      </c>
      <c r="C14" s="31" t="s">
        <v>13</v>
      </c>
      <c r="D14" s="52"/>
      <c r="E14" s="85"/>
      <c r="F14" s="85"/>
      <c r="G14" s="21">
        <v>5.143027</v>
      </c>
      <c r="H14" s="21">
        <f>IF(E14&lt;365,ROUND(3.880929*EXP(-0.003715*E14),4),1)</f>
        <v>3.8809</v>
      </c>
      <c r="I14" s="22">
        <v>0</v>
      </c>
      <c r="J14" s="23">
        <v>365</v>
      </c>
      <c r="K14" s="24">
        <f>IF(E14&lt;=365,E14/365*D14*G14*H14/24,D14*G14*H14/24)</f>
        <v>0</v>
      </c>
      <c r="L14" s="95">
        <f>IF(E14&gt;=365,20%,IF(E14&lt;=5,100%,IF(E14&gt;90,(50-(((E14-90)/275)*30))%,50%)))</f>
        <v>1</v>
      </c>
      <c r="M14" s="95"/>
      <c r="N14" s="72">
        <f>K14*L14</f>
        <v>0</v>
      </c>
      <c r="O14" s="73"/>
      <c r="P14" s="69" t="s">
        <v>48</v>
      </c>
      <c r="Q14" s="68"/>
      <c r="R14" s="68"/>
      <c r="S14" s="68"/>
      <c r="T14" s="68"/>
      <c r="U14" s="68"/>
      <c r="V14" s="68"/>
      <c r="W14" s="68"/>
      <c r="X14" s="68"/>
      <c r="Y14" s="68"/>
      <c r="Z14" s="68"/>
      <c r="AA14" s="68"/>
      <c r="AB14" s="68"/>
      <c r="AC14" s="68"/>
      <c r="AD14" s="68"/>
      <c r="AE14" s="68"/>
      <c r="AF14" s="68"/>
      <c r="AG14" s="68"/>
      <c r="AH14" s="68"/>
      <c r="AI14" s="68"/>
      <c r="AJ14" s="68"/>
      <c r="AK14" s="68"/>
      <c r="AL14" s="68"/>
      <c r="AM14" s="68"/>
      <c r="AN14" s="68"/>
    </row>
    <row r="15" spans="1:40" s="7" customFormat="1" ht="51.75" customHeight="1" thickTop="1" x14ac:dyDescent="0.35">
      <c r="A15"/>
      <c r="B15"/>
      <c r="C15"/>
      <c r="D15"/>
      <c r="E15"/>
      <c r="F15"/>
      <c r="G15"/>
      <c r="H15"/>
      <c r="I15"/>
      <c r="J15"/>
      <c r="K15"/>
      <c r="L15"/>
      <c r="M15"/>
      <c r="N15"/>
      <c r="O15"/>
    </row>
    <row r="16" spans="1:40" ht="54.65" customHeight="1" x14ac:dyDescent="0.35">
      <c r="A16" s="87" t="s">
        <v>47</v>
      </c>
      <c r="B16" s="87"/>
      <c r="C16" s="87"/>
      <c r="D16" s="87"/>
      <c r="E16" s="87"/>
      <c r="F16" s="87"/>
      <c r="G16" s="87"/>
      <c r="H16" s="87"/>
      <c r="I16" s="87"/>
      <c r="J16" s="87"/>
      <c r="K16" s="87"/>
      <c r="L16" s="87"/>
      <c r="M16" s="87"/>
      <c r="N16" s="87"/>
      <c r="O16" s="87"/>
    </row>
    <row r="19" spans="1:7" ht="18.5" x14ac:dyDescent="0.45">
      <c r="A19" s="40" t="s">
        <v>30</v>
      </c>
      <c r="B19" s="4"/>
    </row>
    <row r="20" spans="1:7" ht="18.5" x14ac:dyDescent="0.45">
      <c r="A20" s="40" t="s">
        <v>61</v>
      </c>
    </row>
    <row r="21" spans="1:7" ht="18.5" x14ac:dyDescent="0.45">
      <c r="A21" s="63" t="s">
        <v>50</v>
      </c>
      <c r="B21" s="64"/>
      <c r="C21" s="64"/>
      <c r="D21" s="64"/>
      <c r="E21" s="64"/>
      <c r="F21" s="64"/>
      <c r="G21" s="64"/>
    </row>
    <row r="22" spans="1:7" ht="18.5" x14ac:dyDescent="0.45">
      <c r="A22" s="40" t="s">
        <v>57</v>
      </c>
      <c r="B22" s="40"/>
      <c r="D22" s="40"/>
      <c r="E22" s="40"/>
    </row>
    <row r="23" spans="1:7" ht="18.5" x14ac:dyDescent="0.45">
      <c r="A23" s="40" t="s">
        <v>84</v>
      </c>
    </row>
    <row r="24" spans="1:7" ht="18.5" x14ac:dyDescent="0.45">
      <c r="A24" s="40" t="s">
        <v>58</v>
      </c>
    </row>
    <row r="25" spans="1:7" ht="18.5" x14ac:dyDescent="0.45">
      <c r="A25" s="40" t="s">
        <v>56</v>
      </c>
    </row>
    <row r="26" spans="1:7" ht="18.5" x14ac:dyDescent="0.45">
      <c r="A26" s="40" t="s">
        <v>83</v>
      </c>
    </row>
  </sheetData>
  <sheetProtection algorithmName="SHA-512" hashValue="zYfofbj+T9hQGGwD/GFxBroSLGsf4zJUqz8djoTBBPnihG6/v4FoPoyRGih2rPZd39kborYDstxaNn5YE8XuoQ==" saltValue="GnAsslcnWMjrLPxq9EDRzQ==" spinCount="100000" sheet="1" objects="1" scenarios="1"/>
  <dataConsolidate/>
  <mergeCells count="35">
    <mergeCell ref="L8:M8"/>
    <mergeCell ref="N8:O8"/>
    <mergeCell ref="L9:M9"/>
    <mergeCell ref="N9:O9"/>
    <mergeCell ref="P11:P12"/>
    <mergeCell ref="A16:O16"/>
    <mergeCell ref="L10:M10"/>
    <mergeCell ref="O11:O12"/>
    <mergeCell ref="N10:O10"/>
    <mergeCell ref="E10:F10"/>
    <mergeCell ref="L11:M11"/>
    <mergeCell ref="L12:M12"/>
    <mergeCell ref="L13:M13"/>
    <mergeCell ref="L14:M14"/>
    <mergeCell ref="N13:O13"/>
    <mergeCell ref="E13:F13"/>
    <mergeCell ref="C11:C12"/>
    <mergeCell ref="D11:D12"/>
    <mergeCell ref="E11:F12"/>
    <mergeCell ref="A1:O1"/>
    <mergeCell ref="N14:O14"/>
    <mergeCell ref="L7:M7"/>
    <mergeCell ref="N3:O3"/>
    <mergeCell ref="N2:O2"/>
    <mergeCell ref="L3:M3"/>
    <mergeCell ref="L5:M5"/>
    <mergeCell ref="L4:M4"/>
    <mergeCell ref="N4:O4"/>
    <mergeCell ref="L2:M2"/>
    <mergeCell ref="N6:O6"/>
    <mergeCell ref="N5:O5"/>
    <mergeCell ref="N7:O7"/>
    <mergeCell ref="L6:M6"/>
    <mergeCell ref="E14:F14"/>
    <mergeCell ref="E8:F8"/>
  </mergeCells>
  <pageMargins left="0.7" right="0.7" top="0.75" bottom="0.75" header="0.3" footer="0.3"/>
  <pageSetup paperSize="9" orientation="portrait" verticalDpi="90" r:id="rId1"/>
  <customProperties>
    <customPr name="_pios_id" r:id="rId2"/>
    <customPr name="EpmWorksheetKeyString_GUID" r:id="rId3"/>
  </customProperties>
  <ignoredErrors>
    <ignoredError sqref="K4 H4" 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r:uid="{8ED089F9-2AC8-478C-913D-1CB8A89A5226}">
          <x14:formula1>
            <xm:f>'Type of Product'!$A$3:$A$4</xm:f>
          </x14:formula1>
          <xm:sqref>C7</xm:sqref>
        </x14:dataValidation>
        <x14:dataValidation type="list" allowBlank="1" showInputMessage="1" showErrorMessage="1" xr:uid="{7FFB4972-20BC-4700-B708-E89A615AC7A9}">
          <x14:formula1>
            <xm:f>IPs!$A$2:$A$3</xm:f>
          </x14:formula1>
          <xm:sqref>B3</xm:sqref>
        </x14:dataValidation>
        <x14:dataValidation type="list" allowBlank="1" showInputMessage="1" showErrorMessage="1" xr:uid="{D606779A-9212-4C39-B796-99BF03F3DE24}">
          <x14:formula1>
            <xm:f>'B-SDM_ENTRY'!$A$31:$A$42</xm:f>
          </x14:formula1>
          <xm:sqref>E4</xm:sqref>
        </x14:dataValidation>
        <x14:dataValidation type="list" allowBlank="1" showInputMessage="1" showErrorMessage="1" xr:uid="{1DC6F628-C150-49C3-9592-597A9DCDDD69}">
          <x14:formula1>
            <xm:f>'B-SDM_ENTRY'!$A$17:$A$28</xm:f>
          </x14:formula1>
          <xm:sqref>E7</xm:sqref>
        </x14:dataValidation>
        <x14:dataValidation type="list" allowBlank="1" showInputMessage="1" showErrorMessage="1" xr:uid="{00000000-0002-0000-0000-000001000000}">
          <x14:formula1>
            <xm:f>'B-SDM_ENTRY'!$A$2:$A$13</xm:f>
          </x14:formula1>
          <xm:sqref>E3 E5</xm:sqref>
        </x14:dataValidation>
        <x14:dataValidation type="list" allowBlank="1" showInputMessage="1" showErrorMessage="1" xr:uid="{9505815A-F790-4254-9898-7D10898AF3A6}">
          <x14:formula1>
            <xm:f>'B-SDM_EXIT'!$A$17:$A$28</xm:f>
          </x14:formula1>
          <xm:sqref>E6</xm:sqref>
        </x14:dataValidation>
        <x14:dataValidation type="list" allowBlank="1" showInputMessage="1" showErrorMessage="1" xr:uid="{022C913A-24C7-4C17-9B35-08F36893F47A}">
          <x14:formula1>
            <xm:f>'B-SDM_ENTRY'!$A$4:$A$13</xm:f>
          </x14:formula1>
          <xm:sqref>E9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4F6EA-D7D2-49B2-8333-2C6B071069C0}">
  <dimension ref="A1:AY38"/>
  <sheetViews>
    <sheetView showGridLines="0" zoomScale="60" zoomScaleNormal="60" workbookViewId="0">
      <selection activeCell="A15" sqref="A15"/>
    </sheetView>
  </sheetViews>
  <sheetFormatPr defaultColWidth="8.90625" defaultRowHeight="14.5" x14ac:dyDescent="0.35"/>
  <cols>
    <col min="1" max="1" width="42.08984375" customWidth="1"/>
    <col min="2" max="2" width="31.453125" customWidth="1"/>
    <col min="3" max="3" width="27.453125" customWidth="1"/>
    <col min="4" max="4" width="22.08984375" customWidth="1"/>
    <col min="5" max="5" width="69.6328125" customWidth="1"/>
    <col min="6" max="6" width="14.90625" customWidth="1"/>
    <col min="7" max="7" width="31.54296875" customWidth="1"/>
    <col min="8" max="8" width="18.36328125" customWidth="1"/>
    <col min="9" max="10" width="18.54296875" customWidth="1"/>
    <col min="11" max="11" width="27.6328125" customWidth="1"/>
    <col min="12" max="12" width="16.90625" customWidth="1"/>
    <col min="13" max="13" width="9.453125" customWidth="1"/>
    <col min="14" max="14" width="13.54296875" customWidth="1"/>
    <col min="15" max="15" width="8" customWidth="1"/>
    <col min="16" max="16" width="14.90625" customWidth="1"/>
  </cols>
  <sheetData>
    <row r="1" spans="1:51" ht="65.400000000000006" customHeight="1" x14ac:dyDescent="0.35">
      <c r="A1" s="70" t="s">
        <v>77</v>
      </c>
      <c r="B1" s="70"/>
      <c r="C1" s="70"/>
      <c r="D1" s="70"/>
      <c r="E1" s="70"/>
      <c r="F1" s="70"/>
      <c r="G1" s="70"/>
      <c r="H1" s="70"/>
      <c r="I1" s="70"/>
      <c r="J1" s="70"/>
      <c r="K1" s="70"/>
      <c r="L1" s="70"/>
      <c r="M1" s="70"/>
      <c r="N1" s="70"/>
      <c r="O1" s="71"/>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row>
    <row r="2" spans="1:51" s="8" customFormat="1" ht="117" customHeight="1" thickBot="1" x14ac:dyDescent="0.4">
      <c r="A2" s="59" t="s">
        <v>0</v>
      </c>
      <c r="B2" s="60" t="s">
        <v>1</v>
      </c>
      <c r="C2" s="60" t="s">
        <v>2</v>
      </c>
      <c r="D2" s="61" t="s">
        <v>3</v>
      </c>
      <c r="E2" s="60" t="s">
        <v>4</v>
      </c>
      <c r="F2" s="61" t="s">
        <v>5</v>
      </c>
      <c r="G2" s="61" t="s">
        <v>6</v>
      </c>
      <c r="H2" s="61" t="s">
        <v>7</v>
      </c>
      <c r="I2" s="61" t="s">
        <v>8</v>
      </c>
      <c r="J2" s="61" t="s">
        <v>9</v>
      </c>
      <c r="K2" s="61" t="s">
        <v>10</v>
      </c>
      <c r="L2" s="109" t="s">
        <v>46</v>
      </c>
      <c r="M2" s="110"/>
      <c r="N2" s="81" t="s">
        <v>49</v>
      </c>
      <c r="O2" s="108"/>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row>
    <row r="3" spans="1:51" s="7" customFormat="1" ht="45" customHeight="1" thickTop="1" thickBot="1" x14ac:dyDescent="0.4">
      <c r="A3" s="27" t="s">
        <v>11</v>
      </c>
      <c r="B3" s="46" t="s">
        <v>12</v>
      </c>
      <c r="C3" s="27" t="s">
        <v>31</v>
      </c>
      <c r="D3" s="46"/>
      <c r="E3" s="47" t="s">
        <v>14</v>
      </c>
      <c r="F3" s="14">
        <f>VLOOKUP(E3,'B-SDM_ENTRY'!$A$1:$C$14,2,FALSE)</f>
        <v>1</v>
      </c>
      <c r="G3" s="26">
        <f>IF(B3=IPs!A2,VLOOKUP(E3,'B-SDM_ENTRY'!$A$2:$D$13,4,FALSE),VLOOKUP(E3,'B-SDM_EXIT'!$A$2:$D$13,4,FALSE))</f>
        <v>5.1869613000000001</v>
      </c>
      <c r="H3" s="27">
        <f>VLOOKUP(E3,'B-SDM_ENTRY'!$A$2:$C$13,3,FALSE)</f>
        <v>2.9714</v>
      </c>
      <c r="I3" s="65">
        <f>IF(B3="EXIT (GR→BG)",5%,50%)</f>
        <v>0.05</v>
      </c>
      <c r="J3" s="16" cm="1">
        <f t="array" ref="J3">IF(OR(E3='B-SDM_ENTRY'!A45:A52),365,365)</f>
        <v>365</v>
      </c>
      <c r="K3" s="13">
        <f>F3/J3*D3*G3/24*H3*(1-I3)</f>
        <v>0</v>
      </c>
      <c r="L3" s="78">
        <f>IF(F3&gt;=365,20%,IF(F3=1,100%,50%))</f>
        <v>1</v>
      </c>
      <c r="M3" s="78"/>
      <c r="N3" s="106">
        <f>K3*L3</f>
        <v>0</v>
      </c>
      <c r="O3" s="107"/>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row>
    <row r="4" spans="1:51" s="7" customFormat="1" ht="45" customHeight="1" thickTop="1" x14ac:dyDescent="0.35">
      <c r="A4" s="27" t="s">
        <v>16</v>
      </c>
      <c r="B4" s="46" t="s">
        <v>32</v>
      </c>
      <c r="C4" s="27" t="s">
        <v>31</v>
      </c>
      <c r="D4" s="46"/>
      <c r="E4" s="47" t="s">
        <v>14</v>
      </c>
      <c r="F4" s="14">
        <f>VLOOKUP(E4,'B-SDM_ENTRY'!$A$1:$C$14,2,FALSE)</f>
        <v>1</v>
      </c>
      <c r="G4" s="26">
        <f>IF(B4=IPs!A8,VLOOKUP(E4,'B-SDM_ENTRY'!$A$2:$D$13,4,FALSE),VLOOKUP(E4,'B-SDM_EXIT'!$A$2:$D$13,4,FALSE))</f>
        <v>5.1869613000000001</v>
      </c>
      <c r="H4" s="27">
        <f>VLOOKUP(E4,'B-SDM_ENTRY'!$A$2:$C$13,3,FALSE)</f>
        <v>2.9714</v>
      </c>
      <c r="I4" s="65">
        <f>IF(B4="ΕΧΙΤ (DESFA→TAP)",5%,50%)</f>
        <v>0.05</v>
      </c>
      <c r="J4" s="16" cm="1">
        <f t="array" ref="J4">IF(OR(E4='B-SDM_ENTRY'!A45:A52),365,365)</f>
        <v>365</v>
      </c>
      <c r="K4" s="13">
        <f>F4/J4*D4*G4/24*H4*(1-I4)</f>
        <v>0</v>
      </c>
      <c r="L4" s="78">
        <f>IF(F4&gt;=365,20%,IF(F4=1,100%,50%))</f>
        <v>1</v>
      </c>
      <c r="M4" s="78"/>
      <c r="N4" s="106">
        <f>K4*L4</f>
        <v>0</v>
      </c>
      <c r="O4" s="107"/>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row>
    <row r="5" spans="1:51" s="7" customFormat="1" ht="45" customHeight="1" thickBot="1" x14ac:dyDescent="0.4">
      <c r="A5" s="31" t="s">
        <v>79</v>
      </c>
      <c r="B5" s="53" t="s">
        <v>35</v>
      </c>
      <c r="C5" s="31" t="s">
        <v>31</v>
      </c>
      <c r="D5" s="52"/>
      <c r="E5" s="53" t="s">
        <v>14</v>
      </c>
      <c r="F5" s="20">
        <f>VLOOKUP(E5,'B-SDM_ENTRY'!$A$1:$C$14,2,FALSE)</f>
        <v>1</v>
      </c>
      <c r="G5" s="30">
        <f>IF(B5=IPs!A9,VLOOKUP(E5,'B-SDM_ENTRY'!$A$2:$D$13,4,FALSE),VLOOKUP(E5,'B-SDM_EXIT'!$A$2:$D$13,4,FALSE))</f>
        <v>5.1869613000000001</v>
      </c>
      <c r="H5" s="31">
        <f>VLOOKUP(E5,'B-SDM_ENTRY'!$A$2:$C$13,3,FALSE)</f>
        <v>2.9714</v>
      </c>
      <c r="I5" s="22">
        <f>IF(B5="EXIT (GR→TR)",5%,50%)</f>
        <v>0.05</v>
      </c>
      <c r="J5" s="23" cm="1">
        <f t="array" ref="J5">IF(OR(E5='B-SDM_ENTRY'!A46:A53),365,365)</f>
        <v>365</v>
      </c>
      <c r="K5" s="11">
        <f>F5/J5*D5*G5/24*H5*(1-I5)</f>
        <v>0</v>
      </c>
      <c r="L5" s="111">
        <f>IF(F5&gt;=365,20%,IF(F5=1,100%,50%))</f>
        <v>1</v>
      </c>
      <c r="M5" s="111"/>
      <c r="N5" s="112">
        <f>K5*L5</f>
        <v>0</v>
      </c>
      <c r="O5" s="113"/>
      <c r="P5" s="68"/>
      <c r="Q5" s="68"/>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68"/>
      <c r="AT5" s="68"/>
      <c r="AU5" s="68"/>
      <c r="AV5" s="68"/>
      <c r="AW5" s="68"/>
      <c r="AX5" s="68"/>
      <c r="AY5" s="68"/>
    </row>
    <row r="6" spans="1:51" s="7" customFormat="1" ht="51.75" customHeight="1" thickTop="1" x14ac:dyDescent="0.35">
      <c r="A6"/>
      <c r="B6"/>
      <c r="C6"/>
      <c r="D6"/>
      <c r="E6"/>
      <c r="F6"/>
      <c r="G6"/>
      <c r="H6"/>
      <c r="I6"/>
      <c r="J6"/>
      <c r="K6"/>
      <c r="L6"/>
      <c r="M6"/>
      <c r="N6"/>
      <c r="O6"/>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row>
    <row r="7" spans="1:51" ht="54.65" customHeight="1" x14ac:dyDescent="0.35">
      <c r="A7" s="87" t="s">
        <v>47</v>
      </c>
      <c r="B7" s="87"/>
      <c r="C7" s="87"/>
      <c r="D7" s="87"/>
      <c r="E7" s="87"/>
      <c r="F7" s="87"/>
      <c r="G7" s="87"/>
      <c r="H7" s="87"/>
      <c r="I7" s="87"/>
      <c r="J7" s="87"/>
      <c r="K7" s="87"/>
      <c r="L7" s="87"/>
      <c r="M7" s="87"/>
      <c r="N7" s="87"/>
      <c r="O7" s="87"/>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6"/>
      <c r="AR7" s="66"/>
      <c r="AS7" s="66"/>
      <c r="AT7" s="66"/>
      <c r="AU7" s="66"/>
      <c r="AV7" s="66"/>
      <c r="AW7" s="66"/>
      <c r="AX7" s="66"/>
      <c r="AY7" s="66"/>
    </row>
    <row r="8" spans="1:51" x14ac:dyDescent="0.35">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row>
    <row r="9" spans="1:51" x14ac:dyDescent="0.35">
      <c r="P9" s="66"/>
      <c r="Q9" s="66"/>
      <c r="R9" s="66"/>
      <c r="S9" s="66"/>
      <c r="T9" s="66"/>
      <c r="U9" s="66"/>
      <c r="V9" s="66"/>
      <c r="W9" s="66"/>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row>
    <row r="10" spans="1:51" ht="18.5" x14ac:dyDescent="0.45">
      <c r="A10" s="40" t="s">
        <v>30</v>
      </c>
      <c r="B10" s="4"/>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66"/>
      <c r="AS10" s="66"/>
      <c r="AT10" s="66"/>
      <c r="AU10" s="66"/>
      <c r="AV10" s="66"/>
      <c r="AW10" s="66"/>
      <c r="AX10" s="66"/>
      <c r="AY10" s="66"/>
    </row>
    <row r="11" spans="1:51" ht="18.5" x14ac:dyDescent="0.45">
      <c r="A11" s="40" t="s">
        <v>61</v>
      </c>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6"/>
      <c r="AP11" s="66"/>
      <c r="AQ11" s="66"/>
      <c r="AR11" s="66"/>
      <c r="AS11" s="66"/>
      <c r="AT11" s="66"/>
      <c r="AU11" s="66"/>
      <c r="AV11" s="66"/>
      <c r="AW11" s="66"/>
      <c r="AX11" s="66"/>
      <c r="AY11" s="66"/>
    </row>
    <row r="12" spans="1:51" ht="18.5" x14ac:dyDescent="0.45">
      <c r="A12" s="40" t="s">
        <v>59</v>
      </c>
      <c r="P12" s="66"/>
      <c r="Q12" s="66"/>
      <c r="R12" s="66"/>
      <c r="S12" s="66"/>
      <c r="T12" s="66"/>
      <c r="U12" s="66"/>
      <c r="V12" s="66"/>
      <c r="W12" s="66"/>
      <c r="X12" s="66"/>
      <c r="Y12" s="66"/>
      <c r="Z12" s="66"/>
      <c r="AA12" s="66"/>
      <c r="AB12" s="66"/>
      <c r="AC12" s="66"/>
      <c r="AD12" s="66"/>
      <c r="AE12" s="66"/>
      <c r="AF12" s="66"/>
      <c r="AG12" s="66"/>
      <c r="AH12" s="66"/>
      <c r="AI12" s="66"/>
      <c r="AJ12" s="66"/>
      <c r="AK12" s="66"/>
      <c r="AL12" s="66"/>
      <c r="AM12" s="66"/>
      <c r="AN12" s="66"/>
      <c r="AO12" s="66"/>
      <c r="AP12" s="66"/>
      <c r="AQ12" s="66"/>
      <c r="AR12" s="66"/>
      <c r="AS12" s="66"/>
      <c r="AT12" s="66"/>
      <c r="AU12" s="66"/>
      <c r="AV12" s="66"/>
      <c r="AW12" s="66"/>
      <c r="AX12" s="66"/>
      <c r="AY12" s="66"/>
    </row>
    <row r="13" spans="1:51" ht="18.5" x14ac:dyDescent="0.45">
      <c r="A13" s="40" t="s">
        <v>60</v>
      </c>
      <c r="P13" s="66"/>
      <c r="Q13" s="66"/>
      <c r="R13" s="66"/>
      <c r="S13" s="66"/>
      <c r="T13" s="66"/>
      <c r="U13" s="66"/>
      <c r="V13" s="66"/>
      <c r="W13" s="66"/>
      <c r="X13" s="66"/>
      <c r="Y13" s="66"/>
      <c r="Z13" s="66"/>
      <c r="AA13" s="66"/>
      <c r="AB13" s="66"/>
      <c r="AC13" s="66"/>
      <c r="AD13" s="66"/>
      <c r="AE13" s="66"/>
      <c r="AF13" s="66"/>
      <c r="AG13" s="66"/>
      <c r="AH13" s="66"/>
      <c r="AI13" s="66"/>
      <c r="AJ13" s="66"/>
      <c r="AK13" s="66"/>
      <c r="AL13" s="66"/>
      <c r="AM13" s="66"/>
      <c r="AN13" s="66"/>
      <c r="AO13" s="66"/>
      <c r="AP13" s="66"/>
      <c r="AQ13" s="66"/>
      <c r="AR13" s="66"/>
      <c r="AS13" s="66"/>
      <c r="AT13" s="66"/>
      <c r="AU13" s="66"/>
      <c r="AV13" s="66"/>
      <c r="AW13" s="66"/>
      <c r="AX13" s="66"/>
      <c r="AY13" s="66"/>
    </row>
    <row r="14" spans="1:51" x14ac:dyDescent="0.35">
      <c r="P14" s="66"/>
      <c r="Q14" s="66"/>
      <c r="R14" s="66"/>
      <c r="S14" s="66"/>
      <c r="T14" s="66"/>
      <c r="U14" s="66"/>
      <c r="V14" s="66"/>
      <c r="W14" s="66"/>
      <c r="X14" s="66"/>
      <c r="Y14" s="66"/>
      <c r="Z14" s="66"/>
      <c r="AA14" s="66"/>
      <c r="AB14" s="66"/>
      <c r="AC14" s="66"/>
      <c r="AD14" s="66"/>
      <c r="AE14" s="66"/>
      <c r="AF14" s="66"/>
      <c r="AG14" s="66"/>
      <c r="AH14" s="66"/>
      <c r="AI14" s="66"/>
      <c r="AJ14" s="66"/>
      <c r="AK14" s="66"/>
      <c r="AL14" s="66"/>
      <c r="AM14" s="66"/>
      <c r="AN14" s="66"/>
      <c r="AO14" s="66"/>
      <c r="AP14" s="66"/>
      <c r="AQ14" s="66"/>
      <c r="AR14" s="66"/>
      <c r="AS14" s="66"/>
      <c r="AT14" s="66"/>
      <c r="AU14" s="66"/>
      <c r="AV14" s="66"/>
      <c r="AW14" s="66"/>
      <c r="AX14" s="66"/>
      <c r="AY14" s="66"/>
    </row>
    <row r="15" spans="1:51" x14ac:dyDescent="0.35">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66"/>
      <c r="AO15" s="66"/>
      <c r="AP15" s="66"/>
      <c r="AQ15" s="66"/>
      <c r="AR15" s="66"/>
      <c r="AS15" s="66"/>
      <c r="AT15" s="66"/>
      <c r="AU15" s="66"/>
      <c r="AV15" s="66"/>
      <c r="AW15" s="66"/>
      <c r="AX15" s="66"/>
      <c r="AY15" s="66"/>
    </row>
    <row r="16" spans="1:51" x14ac:dyDescent="0.35">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66"/>
      <c r="AO16" s="66"/>
      <c r="AP16" s="66"/>
      <c r="AQ16" s="66"/>
      <c r="AR16" s="66"/>
      <c r="AS16" s="66"/>
      <c r="AT16" s="66"/>
      <c r="AU16" s="66"/>
      <c r="AV16" s="66"/>
      <c r="AW16" s="66"/>
      <c r="AX16" s="66"/>
      <c r="AY16" s="66"/>
    </row>
    <row r="17" spans="16:51" x14ac:dyDescent="0.35">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row>
    <row r="18" spans="16:51" x14ac:dyDescent="0.35">
      <c r="P18" s="66"/>
      <c r="Q18" s="66"/>
      <c r="R18" s="66"/>
      <c r="S18" s="66"/>
      <c r="T18" s="66"/>
      <c r="U18" s="66"/>
      <c r="V18" s="66"/>
      <c r="W18" s="66"/>
      <c r="X18" s="66"/>
      <c r="Y18" s="66"/>
      <c r="Z18" s="66"/>
      <c r="AA18" s="66"/>
      <c r="AB18" s="66"/>
      <c r="AC18" s="66"/>
      <c r="AD18" s="66"/>
      <c r="AE18" s="66"/>
      <c r="AF18" s="66"/>
      <c r="AG18" s="66"/>
      <c r="AH18" s="66"/>
      <c r="AI18" s="66"/>
      <c r="AJ18" s="66"/>
      <c r="AK18" s="66"/>
      <c r="AL18" s="66"/>
      <c r="AM18" s="66"/>
      <c r="AN18" s="66"/>
      <c r="AO18" s="66"/>
      <c r="AP18" s="66"/>
      <c r="AQ18" s="66"/>
      <c r="AR18" s="66"/>
      <c r="AS18" s="66"/>
      <c r="AT18" s="66"/>
      <c r="AU18" s="66"/>
      <c r="AV18" s="66"/>
      <c r="AW18" s="66"/>
      <c r="AX18" s="66"/>
      <c r="AY18" s="66"/>
    </row>
    <row r="19" spans="16:51" x14ac:dyDescent="0.35">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c r="AS19" s="66"/>
      <c r="AT19" s="66"/>
      <c r="AU19" s="66"/>
      <c r="AV19" s="66"/>
      <c r="AW19" s="66"/>
      <c r="AX19" s="66"/>
      <c r="AY19" s="66"/>
    </row>
    <row r="20" spans="16:51" x14ac:dyDescent="0.35">
      <c r="P20" s="66"/>
      <c r="Q20" s="66"/>
      <c r="R20" s="66"/>
      <c r="S20" s="66"/>
      <c r="T20" s="66"/>
      <c r="U20" s="66"/>
      <c r="V20" s="66"/>
      <c r="W20" s="66"/>
      <c r="X20" s="66"/>
      <c r="Y20" s="66"/>
      <c r="Z20" s="66"/>
      <c r="AA20" s="66"/>
      <c r="AB20" s="66"/>
      <c r="AC20" s="66"/>
      <c r="AD20" s="66"/>
      <c r="AE20" s="66"/>
      <c r="AF20" s="66"/>
      <c r="AG20" s="66"/>
      <c r="AH20" s="66"/>
      <c r="AI20" s="66"/>
      <c r="AJ20" s="66"/>
      <c r="AK20" s="66"/>
      <c r="AL20" s="66"/>
      <c r="AM20" s="66"/>
      <c r="AN20" s="66"/>
      <c r="AO20" s="66"/>
      <c r="AP20" s="66"/>
      <c r="AQ20" s="66"/>
      <c r="AR20" s="66"/>
      <c r="AS20" s="66"/>
      <c r="AT20" s="66"/>
      <c r="AU20" s="66"/>
      <c r="AV20" s="66"/>
      <c r="AW20" s="66"/>
      <c r="AX20" s="66"/>
      <c r="AY20" s="66"/>
    </row>
    <row r="21" spans="16:51" x14ac:dyDescent="0.35">
      <c r="P21" s="66"/>
      <c r="Q21" s="66"/>
      <c r="R21" s="66"/>
      <c r="S21" s="66"/>
      <c r="T21" s="66"/>
      <c r="U21" s="66"/>
      <c r="V21" s="66"/>
      <c r="W21" s="66"/>
      <c r="X21" s="66"/>
      <c r="Y21" s="66"/>
      <c r="Z21" s="66"/>
      <c r="AA21" s="66"/>
      <c r="AB21" s="66"/>
      <c r="AC21" s="66"/>
      <c r="AD21" s="66"/>
      <c r="AE21" s="66"/>
      <c r="AF21" s="66"/>
      <c r="AG21" s="66"/>
      <c r="AH21" s="66"/>
      <c r="AI21" s="66"/>
      <c r="AJ21" s="66"/>
      <c r="AK21" s="66"/>
      <c r="AL21" s="66"/>
      <c r="AM21" s="66"/>
      <c r="AN21" s="66"/>
      <c r="AO21" s="66"/>
      <c r="AP21" s="66"/>
      <c r="AQ21" s="66"/>
      <c r="AR21" s="66"/>
      <c r="AS21" s="66"/>
      <c r="AT21" s="66"/>
      <c r="AU21" s="66"/>
      <c r="AV21" s="66"/>
      <c r="AW21" s="66"/>
      <c r="AX21" s="66"/>
      <c r="AY21" s="66"/>
    </row>
    <row r="22" spans="16:51" x14ac:dyDescent="0.35">
      <c r="P22" s="66"/>
      <c r="Q22" s="66"/>
      <c r="R22" s="66"/>
      <c r="S22" s="66"/>
      <c r="T22" s="66"/>
      <c r="U22" s="66"/>
      <c r="V22" s="66"/>
      <c r="W22" s="66"/>
      <c r="X22" s="66"/>
      <c r="Y22" s="66"/>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row>
    <row r="23" spans="16:51" x14ac:dyDescent="0.35">
      <c r="P23" s="66"/>
      <c r="Q23" s="66"/>
      <c r="R23" s="66"/>
      <c r="S23" s="66"/>
      <c r="T23" s="66"/>
      <c r="U23" s="66"/>
      <c r="V23" s="66"/>
      <c r="W23" s="66"/>
      <c r="X23" s="66"/>
      <c r="Y23" s="66"/>
      <c r="Z23" s="66"/>
      <c r="AA23" s="66"/>
      <c r="AB23" s="66"/>
      <c r="AC23" s="66"/>
      <c r="AD23" s="66"/>
      <c r="AE23" s="66"/>
      <c r="AF23" s="66"/>
      <c r="AG23" s="66"/>
      <c r="AH23" s="66"/>
      <c r="AI23" s="66"/>
      <c r="AJ23" s="66"/>
      <c r="AK23" s="66"/>
      <c r="AL23" s="66"/>
      <c r="AM23" s="66"/>
      <c r="AN23" s="66"/>
      <c r="AO23" s="66"/>
      <c r="AP23" s="66"/>
      <c r="AQ23" s="66"/>
      <c r="AR23" s="66"/>
      <c r="AS23" s="66"/>
      <c r="AT23" s="66"/>
      <c r="AU23" s="66"/>
      <c r="AV23" s="66"/>
      <c r="AW23" s="66"/>
      <c r="AX23" s="66"/>
      <c r="AY23" s="66"/>
    </row>
    <row r="24" spans="16:51" x14ac:dyDescent="0.35">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row>
    <row r="25" spans="16:51" x14ac:dyDescent="0.35">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row>
    <row r="26" spans="16:51" x14ac:dyDescent="0.35">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row>
    <row r="27" spans="16:51" x14ac:dyDescent="0.35">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row>
    <row r="28" spans="16:51" x14ac:dyDescent="0.35">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row>
    <row r="29" spans="16:51" x14ac:dyDescent="0.35">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c r="AP29" s="66"/>
      <c r="AQ29" s="66"/>
      <c r="AR29" s="66"/>
      <c r="AS29" s="66"/>
      <c r="AT29" s="66"/>
      <c r="AU29" s="66"/>
      <c r="AV29" s="66"/>
      <c r="AW29" s="66"/>
      <c r="AX29" s="66"/>
      <c r="AY29" s="66"/>
    </row>
    <row r="30" spans="16:51" x14ac:dyDescent="0.35">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row>
    <row r="31" spans="16:51" x14ac:dyDescent="0.35">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row>
    <row r="32" spans="16:51" x14ac:dyDescent="0.35">
      <c r="P32" s="66"/>
      <c r="Q32" s="66"/>
      <c r="R32" s="66"/>
      <c r="S32" s="66"/>
      <c r="T32" s="66"/>
      <c r="U32" s="66"/>
      <c r="V32" s="66"/>
      <c r="W32" s="66"/>
      <c r="X32" s="66"/>
      <c r="Y32" s="66"/>
      <c r="Z32" s="66"/>
      <c r="AA32" s="66"/>
      <c r="AB32" s="66"/>
      <c r="AC32" s="66"/>
      <c r="AD32" s="66"/>
      <c r="AE32" s="66"/>
      <c r="AF32" s="66"/>
      <c r="AG32" s="66"/>
      <c r="AH32" s="66"/>
      <c r="AI32" s="66"/>
      <c r="AJ32" s="66"/>
      <c r="AK32" s="66"/>
      <c r="AL32" s="66"/>
      <c r="AM32" s="66"/>
      <c r="AN32" s="66"/>
      <c r="AO32" s="66"/>
      <c r="AP32" s="66"/>
      <c r="AQ32" s="66"/>
      <c r="AR32" s="66"/>
      <c r="AS32" s="66"/>
      <c r="AT32" s="66"/>
      <c r="AU32" s="66"/>
      <c r="AV32" s="66"/>
      <c r="AW32" s="66"/>
      <c r="AX32" s="66"/>
      <c r="AY32" s="66"/>
    </row>
    <row r="33" spans="16:51" x14ac:dyDescent="0.35">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row>
    <row r="34" spans="16:51" x14ac:dyDescent="0.35">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row>
    <row r="35" spans="16:51" x14ac:dyDescent="0.35">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row>
    <row r="36" spans="16:51" x14ac:dyDescent="0.35">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row>
    <row r="37" spans="16:51" x14ac:dyDescent="0.35">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row>
    <row r="38" spans="16:51" x14ac:dyDescent="0.35">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row>
  </sheetData>
  <sheetProtection algorithmName="SHA-512" hashValue="XSjjdVGUUkYcAN6ynsACJM6dtT0wC/HRRdaT9mPfPdwWpiVuqt3zHH4i0wrtHHLoqanp6gRHVYzTIPTiJPbn2g==" saltValue="k8w0K+QKANkGofzfy8TSDw==" spinCount="100000" sheet="1" objects="1" scenarios="1"/>
  <dataConsolidate/>
  <mergeCells count="10">
    <mergeCell ref="A7:O7"/>
    <mergeCell ref="L4:M4"/>
    <mergeCell ref="N4:O4"/>
    <mergeCell ref="A1:O1"/>
    <mergeCell ref="N2:O2"/>
    <mergeCell ref="L3:M3"/>
    <mergeCell ref="N3:O3"/>
    <mergeCell ref="L2:M2"/>
    <mergeCell ref="L5:M5"/>
    <mergeCell ref="N5:O5"/>
  </mergeCells>
  <pageMargins left="0.7" right="0.7" top="0.75" bottom="0.75" header="0.3" footer="0.3"/>
  <pageSetup paperSize="9" orientation="portrait" verticalDpi="90"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94727DE-D4FC-44AD-AB27-FF49448823FB}">
          <x14:formula1>
            <xm:f>'B-SDM_ENTRY'!$A$2:$A$13</xm:f>
          </x14:formula1>
          <xm:sqref>E3:E4</xm:sqref>
        </x14:dataValidation>
        <x14:dataValidation type="list" allowBlank="1" showInputMessage="1" showErrorMessage="1" xr:uid="{AA909822-C770-4874-8FE3-1BB4D548E22F}">
          <x14:formula1>
            <xm:f>IPs!$A$8:$A$9</xm:f>
          </x14:formula1>
          <xm:sqref>B4</xm:sqref>
        </x14:dataValidation>
        <x14:dataValidation type="list" allowBlank="1" showInputMessage="1" showErrorMessage="1" xr:uid="{D5323DAB-7A21-48AB-98A7-193B6D86012D}">
          <x14:formula1>
            <xm:f>IPs!$A$2:$A$3</xm:f>
          </x14:formula1>
          <xm:sqref>B3</xm:sqref>
        </x14:dataValidation>
        <x14:dataValidation type="list" allowBlank="1" showInputMessage="1" showErrorMessage="1" xr:uid="{E89A24F6-085E-4A4A-9364-27B5E8D55C39}">
          <x14:formula1>
            <xm:f>IPs!$A$5:$A$6</xm:f>
          </x14:formula1>
          <xm:sqref>B5</xm:sqref>
        </x14:dataValidation>
        <x14:dataValidation type="list" allowBlank="1" showInputMessage="1" showErrorMessage="1" xr:uid="{6E324E21-0562-4CE3-8F38-ECB8614E13E1}">
          <x14:formula1>
            <xm:f>'B-SDM_ENTRY'!$A$31:$A$32</xm:f>
          </x14:formula1>
          <xm:sqref>E5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93835-E8AD-4CD0-999A-F6B351A26F4C}">
  <sheetPr codeName="Sheet2"/>
  <dimension ref="A1:A12"/>
  <sheetViews>
    <sheetView workbookViewId="0">
      <selection activeCell="A6" sqref="A6"/>
    </sheetView>
  </sheetViews>
  <sheetFormatPr defaultRowHeight="14.5" x14ac:dyDescent="0.35"/>
  <cols>
    <col min="1" max="1" width="25.36328125" customWidth="1"/>
  </cols>
  <sheetData>
    <row r="1" spans="1:1" x14ac:dyDescent="0.35">
      <c r="A1" s="10" t="s">
        <v>33</v>
      </c>
    </row>
    <row r="2" spans="1:1" x14ac:dyDescent="0.35">
      <c r="A2" t="s">
        <v>34</v>
      </c>
    </row>
    <row r="3" spans="1:1" x14ac:dyDescent="0.35">
      <c r="A3" t="s">
        <v>12</v>
      </c>
    </row>
    <row r="5" spans="1:1" x14ac:dyDescent="0.35">
      <c r="A5" t="s">
        <v>15</v>
      </c>
    </row>
    <row r="6" spans="1:1" x14ac:dyDescent="0.35">
      <c r="A6" t="s">
        <v>35</v>
      </c>
    </row>
    <row r="8" spans="1:1" x14ac:dyDescent="0.35">
      <c r="A8" t="s">
        <v>17</v>
      </c>
    </row>
    <row r="9" spans="1:1" x14ac:dyDescent="0.35">
      <c r="A9" t="s">
        <v>32</v>
      </c>
    </row>
    <row r="11" spans="1:1" x14ac:dyDescent="0.35">
      <c r="A11" t="s">
        <v>36</v>
      </c>
    </row>
    <row r="12" spans="1:1" x14ac:dyDescent="0.35">
      <c r="A12" t="s">
        <v>37</v>
      </c>
    </row>
  </sheetData>
  <pageMargins left="0.7" right="0.7" top="0.75" bottom="0.75" header="0.3" footer="0.3"/>
  <pageSetup paperSize="9"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ED47B-4508-4794-8F53-4DAE5B43A9E6}">
  <sheetPr codeName="Sheet3"/>
  <dimension ref="A1:A4"/>
  <sheetViews>
    <sheetView workbookViewId="0">
      <selection activeCell="E3" sqref="E3"/>
    </sheetView>
  </sheetViews>
  <sheetFormatPr defaultRowHeight="14.5" x14ac:dyDescent="0.35"/>
  <cols>
    <col min="1" max="1" width="16" customWidth="1"/>
  </cols>
  <sheetData>
    <row r="1" spans="1:1" x14ac:dyDescent="0.35">
      <c r="A1" s="9" t="s">
        <v>2</v>
      </c>
    </row>
    <row r="2" spans="1:1" x14ac:dyDescent="0.35">
      <c r="A2" t="s">
        <v>31</v>
      </c>
    </row>
    <row r="3" spans="1:1" x14ac:dyDescent="0.35">
      <c r="A3" t="s">
        <v>13</v>
      </c>
    </row>
    <row r="4" spans="1:1" x14ac:dyDescent="0.35">
      <c r="A4" t="s">
        <v>19</v>
      </c>
    </row>
  </sheetData>
  <pageMargins left="0.7" right="0.7" top="0.75" bottom="0.75" header="0.3" footer="0.3"/>
  <pageSetup paperSize="9"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H52"/>
  <sheetViews>
    <sheetView zoomScaleNormal="100" workbookViewId="0">
      <selection activeCell="E3" sqref="E3"/>
    </sheetView>
  </sheetViews>
  <sheetFormatPr defaultRowHeight="14.5" x14ac:dyDescent="0.35"/>
  <cols>
    <col min="1" max="1" width="89.453125" customWidth="1"/>
    <col min="3" max="3" width="19.36328125" customWidth="1"/>
    <col min="4" max="4" width="14" customWidth="1"/>
    <col min="5" max="5" width="7.08984375" customWidth="1"/>
    <col min="6" max="6" width="25.54296875" customWidth="1"/>
    <col min="7" max="7" width="19.453125" bestFit="1" customWidth="1"/>
    <col min="8" max="8" width="11.54296875" customWidth="1"/>
    <col min="9" max="9" width="12.36328125" customWidth="1"/>
    <col min="10" max="10" width="11.453125" customWidth="1"/>
    <col min="12" max="12" width="9.453125" customWidth="1"/>
  </cols>
  <sheetData>
    <row r="1" spans="1:8" x14ac:dyDescent="0.35">
      <c r="A1" s="1" t="s">
        <v>38</v>
      </c>
      <c r="B1" s="1" t="s">
        <v>39</v>
      </c>
      <c r="C1" s="1" t="s">
        <v>40</v>
      </c>
      <c r="D1" s="1" t="s">
        <v>41</v>
      </c>
    </row>
    <row r="2" spans="1:8" x14ac:dyDescent="0.35">
      <c r="A2" t="s">
        <v>62</v>
      </c>
      <c r="B2">
        <v>1</v>
      </c>
      <c r="C2">
        <v>2.9714</v>
      </c>
      <c r="D2" s="5">
        <v>3.5742398999999998</v>
      </c>
      <c r="E2" s="6">
        <v>365</v>
      </c>
      <c r="F2" s="2">
        <f>IF(E2&lt;18,(ROUND(3.008886*EXP(-0.003018*E2),4)),(ROUND(1.53188*EXP(-0.001168*E2),4)))</f>
        <v>1.0002</v>
      </c>
      <c r="G2" s="4"/>
      <c r="H2" s="4"/>
    </row>
    <row r="3" spans="1:8" x14ac:dyDescent="0.35">
      <c r="A3" t="s">
        <v>14</v>
      </c>
      <c r="B3">
        <v>1</v>
      </c>
      <c r="C3">
        <v>2.9714</v>
      </c>
      <c r="D3" s="5">
        <v>3.0410300000000001</v>
      </c>
      <c r="F3" s="3"/>
      <c r="G3" s="4"/>
      <c r="H3" s="4"/>
    </row>
    <row r="4" spans="1:8" x14ac:dyDescent="0.35">
      <c r="A4" t="s">
        <v>63</v>
      </c>
      <c r="B4">
        <v>31</v>
      </c>
      <c r="C4">
        <v>1.4799</v>
      </c>
      <c r="D4" s="5">
        <v>3.0410300000000001</v>
      </c>
      <c r="F4" s="3"/>
      <c r="G4" s="4"/>
      <c r="H4" s="4"/>
    </row>
    <row r="5" spans="1:8" x14ac:dyDescent="0.35">
      <c r="A5" t="s">
        <v>64</v>
      </c>
      <c r="B5">
        <v>30</v>
      </c>
      <c r="C5">
        <v>1.4799</v>
      </c>
      <c r="D5" s="5">
        <v>3.0410300000000001</v>
      </c>
      <c r="G5" s="4"/>
      <c r="H5" s="4"/>
    </row>
    <row r="6" spans="1:8" x14ac:dyDescent="0.35">
      <c r="A6" t="s">
        <v>65</v>
      </c>
      <c r="B6">
        <v>31</v>
      </c>
      <c r="C6">
        <v>1.4799</v>
      </c>
      <c r="D6" s="5">
        <v>3.5742398999999998</v>
      </c>
      <c r="G6" s="4"/>
      <c r="H6" s="4"/>
    </row>
    <row r="7" spans="1:8" x14ac:dyDescent="0.35">
      <c r="A7" t="s">
        <v>66</v>
      </c>
      <c r="B7">
        <v>30</v>
      </c>
      <c r="C7">
        <v>1.4799</v>
      </c>
      <c r="D7" s="5">
        <v>3.5742398999999998</v>
      </c>
      <c r="G7" s="4"/>
      <c r="H7" s="4"/>
    </row>
    <row r="8" spans="1:8" x14ac:dyDescent="0.35">
      <c r="A8" t="s">
        <v>67</v>
      </c>
      <c r="B8">
        <v>28</v>
      </c>
      <c r="C8">
        <v>1.4799</v>
      </c>
      <c r="D8" s="5">
        <v>3.5742398999999998</v>
      </c>
      <c r="G8" s="4"/>
      <c r="H8" s="4"/>
    </row>
    <row r="9" spans="1:8" x14ac:dyDescent="0.35">
      <c r="A9" t="s">
        <v>69</v>
      </c>
      <c r="B9">
        <v>92</v>
      </c>
      <c r="C9">
        <v>1.3794999999999999</v>
      </c>
      <c r="D9" s="5">
        <v>3.0410300000000001</v>
      </c>
      <c r="G9" s="4"/>
    </row>
    <row r="10" spans="1:8" x14ac:dyDescent="0.35">
      <c r="A10" t="s">
        <v>70</v>
      </c>
      <c r="B10">
        <v>90</v>
      </c>
      <c r="C10">
        <v>1.3794999999999999</v>
      </c>
      <c r="D10" s="5">
        <v>3.5742398999999998</v>
      </c>
      <c r="G10" s="4"/>
      <c r="H10" s="4"/>
    </row>
    <row r="11" spans="1:8" x14ac:dyDescent="0.35">
      <c r="A11" t="s">
        <v>72</v>
      </c>
      <c r="B11">
        <v>91</v>
      </c>
      <c r="C11">
        <v>1.3794999999999999</v>
      </c>
      <c r="D11" s="5">
        <v>3.5742398999999998</v>
      </c>
    </row>
    <row r="12" spans="1:8" x14ac:dyDescent="0.35">
      <c r="A12" t="s">
        <v>73</v>
      </c>
      <c r="B12">
        <v>92</v>
      </c>
      <c r="C12">
        <v>1.3794999999999999</v>
      </c>
      <c r="D12" s="5">
        <v>3.5742398999999998</v>
      </c>
    </row>
    <row r="13" spans="1:8" x14ac:dyDescent="0.35">
      <c r="A13" t="s">
        <v>71</v>
      </c>
      <c r="B13">
        <v>365</v>
      </c>
      <c r="C13">
        <v>1</v>
      </c>
      <c r="D13" s="5">
        <v>3.4398417882191783</v>
      </c>
    </row>
    <row r="14" spans="1:8" x14ac:dyDescent="0.35">
      <c r="G14" t="s">
        <v>34</v>
      </c>
    </row>
    <row r="15" spans="1:8" x14ac:dyDescent="0.35">
      <c r="G15" t="s">
        <v>17</v>
      </c>
    </row>
    <row r="16" spans="1:8" x14ac:dyDescent="0.35">
      <c r="A16" s="1" t="s">
        <v>42</v>
      </c>
      <c r="B16" s="1" t="s">
        <v>39</v>
      </c>
      <c r="C16" s="1" t="s">
        <v>40</v>
      </c>
      <c r="D16" s="1" t="s">
        <v>41</v>
      </c>
    </row>
    <row r="17" spans="1:4" x14ac:dyDescent="0.35">
      <c r="A17" t="s">
        <v>62</v>
      </c>
      <c r="B17">
        <v>1</v>
      </c>
      <c r="C17">
        <v>2.9714</v>
      </c>
      <c r="D17" s="5">
        <v>3.5742398999999998</v>
      </c>
    </row>
    <row r="18" spans="1:4" x14ac:dyDescent="0.35">
      <c r="A18" t="s">
        <v>14</v>
      </c>
      <c r="B18">
        <v>1</v>
      </c>
      <c r="C18">
        <v>2.9714</v>
      </c>
      <c r="D18" s="5">
        <v>3.0410300000000001</v>
      </c>
    </row>
    <row r="19" spans="1:4" x14ac:dyDescent="0.35">
      <c r="A19" t="s">
        <v>63</v>
      </c>
      <c r="B19">
        <v>31</v>
      </c>
      <c r="C19">
        <v>1.4799</v>
      </c>
      <c r="D19" s="5">
        <v>3.0410300000000001</v>
      </c>
    </row>
    <row r="20" spans="1:4" x14ac:dyDescent="0.35">
      <c r="A20" t="s">
        <v>64</v>
      </c>
      <c r="B20">
        <v>30</v>
      </c>
      <c r="C20">
        <v>1.4799</v>
      </c>
      <c r="D20" s="5">
        <v>3.0410300000000001</v>
      </c>
    </row>
    <row r="21" spans="1:4" x14ac:dyDescent="0.35">
      <c r="A21" t="s">
        <v>65</v>
      </c>
      <c r="B21">
        <v>31</v>
      </c>
      <c r="C21">
        <v>1.4799</v>
      </c>
      <c r="D21" s="5">
        <v>3.5742398999999998</v>
      </c>
    </row>
    <row r="22" spans="1:4" x14ac:dyDescent="0.35">
      <c r="A22" t="s">
        <v>66</v>
      </c>
      <c r="B22">
        <v>30</v>
      </c>
      <c r="C22">
        <v>1.4799</v>
      </c>
      <c r="D22" s="5">
        <v>3.5742398999999998</v>
      </c>
    </row>
    <row r="23" spans="1:4" x14ac:dyDescent="0.35">
      <c r="A23" t="s">
        <v>67</v>
      </c>
      <c r="B23">
        <v>28</v>
      </c>
      <c r="C23">
        <v>1.4799</v>
      </c>
      <c r="D23" s="5">
        <v>3.5742398999999998</v>
      </c>
    </row>
    <row r="24" spans="1:4" x14ac:dyDescent="0.35">
      <c r="A24" t="s">
        <v>69</v>
      </c>
      <c r="B24">
        <v>92</v>
      </c>
      <c r="C24">
        <v>1.3794999999999999</v>
      </c>
      <c r="D24" s="5">
        <v>3.0410300000000001</v>
      </c>
    </row>
    <row r="25" spans="1:4" x14ac:dyDescent="0.35">
      <c r="A25" t="s">
        <v>70</v>
      </c>
      <c r="B25">
        <v>90</v>
      </c>
      <c r="C25">
        <v>1.3794999999999999</v>
      </c>
      <c r="D25" s="5">
        <v>3.5742398999999998</v>
      </c>
    </row>
    <row r="26" spans="1:4" x14ac:dyDescent="0.35">
      <c r="A26" t="s">
        <v>72</v>
      </c>
      <c r="B26">
        <v>91</v>
      </c>
      <c r="C26">
        <v>1.3794999999999999</v>
      </c>
      <c r="D26" s="5">
        <v>3.5742398999999998</v>
      </c>
    </row>
    <row r="27" spans="1:4" x14ac:dyDescent="0.35">
      <c r="A27" t="s">
        <v>73</v>
      </c>
      <c r="B27">
        <v>92</v>
      </c>
      <c r="C27">
        <v>1.3794999999999999</v>
      </c>
      <c r="D27" s="5">
        <v>3.5742398999999998</v>
      </c>
    </row>
    <row r="28" spans="1:4" x14ac:dyDescent="0.35">
      <c r="A28" t="s">
        <v>71</v>
      </c>
      <c r="B28">
        <v>365</v>
      </c>
      <c r="C28">
        <v>1</v>
      </c>
      <c r="D28" s="5">
        <v>3.4398417882191783</v>
      </c>
    </row>
    <row r="30" spans="1:4" x14ac:dyDescent="0.35">
      <c r="A30" s="1" t="s">
        <v>43</v>
      </c>
    </row>
    <row r="31" spans="1:4" x14ac:dyDescent="0.35">
      <c r="A31" t="s">
        <v>62</v>
      </c>
      <c r="B31">
        <v>1</v>
      </c>
      <c r="C31">
        <v>2.9714</v>
      </c>
      <c r="D31" s="5">
        <v>3.5742398999999998</v>
      </c>
    </row>
    <row r="32" spans="1:4" x14ac:dyDescent="0.35">
      <c r="A32" t="s">
        <v>14</v>
      </c>
      <c r="B32">
        <v>1</v>
      </c>
      <c r="C32">
        <v>2.9714</v>
      </c>
      <c r="D32" s="5">
        <v>3.0410300000000001</v>
      </c>
    </row>
    <row r="33" spans="1:4" x14ac:dyDescent="0.35">
      <c r="A33" t="s">
        <v>63</v>
      </c>
      <c r="B33">
        <v>31</v>
      </c>
      <c r="C33">
        <v>1.4799</v>
      </c>
      <c r="D33" s="5">
        <v>3.0410300000000001</v>
      </c>
    </row>
    <row r="34" spans="1:4" x14ac:dyDescent="0.35">
      <c r="A34" t="s">
        <v>64</v>
      </c>
      <c r="B34">
        <v>30</v>
      </c>
      <c r="C34">
        <v>1.4799</v>
      </c>
      <c r="D34" s="5">
        <v>3.0410300000000001</v>
      </c>
    </row>
    <row r="35" spans="1:4" x14ac:dyDescent="0.35">
      <c r="A35" t="s">
        <v>65</v>
      </c>
      <c r="B35">
        <v>31</v>
      </c>
      <c r="C35">
        <v>1.4799</v>
      </c>
      <c r="D35" s="5">
        <v>3.5742398999999998</v>
      </c>
    </row>
    <row r="36" spans="1:4" x14ac:dyDescent="0.35">
      <c r="A36" t="s">
        <v>66</v>
      </c>
      <c r="B36">
        <v>30</v>
      </c>
      <c r="C36">
        <v>1.4799</v>
      </c>
      <c r="D36" s="5">
        <v>3.5742398999999998</v>
      </c>
    </row>
    <row r="37" spans="1:4" x14ac:dyDescent="0.35">
      <c r="A37" t="s">
        <v>67</v>
      </c>
      <c r="B37">
        <v>28</v>
      </c>
      <c r="C37">
        <v>1.4799</v>
      </c>
      <c r="D37" s="5">
        <v>3.5742398999999998</v>
      </c>
    </row>
    <row r="38" spans="1:4" x14ac:dyDescent="0.35">
      <c r="A38" t="s">
        <v>69</v>
      </c>
      <c r="B38">
        <v>92</v>
      </c>
      <c r="C38">
        <v>1.3794999999999999</v>
      </c>
      <c r="D38" s="5">
        <v>3.0410300000000001</v>
      </c>
    </row>
    <row r="39" spans="1:4" x14ac:dyDescent="0.35">
      <c r="A39" t="s">
        <v>70</v>
      </c>
      <c r="B39">
        <v>90</v>
      </c>
      <c r="C39">
        <v>1.3794999999999999</v>
      </c>
      <c r="D39" s="5">
        <v>3.5742398999999998</v>
      </c>
    </row>
    <row r="40" spans="1:4" x14ac:dyDescent="0.35">
      <c r="A40" t="s">
        <v>72</v>
      </c>
      <c r="B40">
        <v>91</v>
      </c>
      <c r="C40">
        <v>1.3794999999999999</v>
      </c>
      <c r="D40" s="5">
        <v>3.5742398999999998</v>
      </c>
    </row>
    <row r="41" spans="1:4" x14ac:dyDescent="0.35">
      <c r="A41" t="s">
        <v>73</v>
      </c>
      <c r="B41">
        <v>92</v>
      </c>
      <c r="C41">
        <v>1.3794999999999999</v>
      </c>
      <c r="D41" s="5">
        <v>3.5742398999999998</v>
      </c>
    </row>
    <row r="42" spans="1:4" x14ac:dyDescent="0.35">
      <c r="A42" t="s">
        <v>71</v>
      </c>
      <c r="B42">
        <v>365</v>
      </c>
      <c r="C42">
        <v>1</v>
      </c>
      <c r="D42" s="5">
        <v>3.4398417882191783</v>
      </c>
    </row>
    <row r="45" spans="1:4" x14ac:dyDescent="0.35">
      <c r="A45" t="s">
        <v>62</v>
      </c>
      <c r="B45">
        <v>1</v>
      </c>
      <c r="C45">
        <v>2.9714</v>
      </c>
      <c r="D45" s="5">
        <v>3.5742398999999998</v>
      </c>
    </row>
    <row r="46" spans="1:4" x14ac:dyDescent="0.35">
      <c r="A46" t="s">
        <v>65</v>
      </c>
      <c r="B46">
        <v>31</v>
      </c>
      <c r="C46">
        <v>1.4799</v>
      </c>
      <c r="D46" s="5">
        <v>3.5742398999999998</v>
      </c>
    </row>
    <row r="47" spans="1:4" x14ac:dyDescent="0.35">
      <c r="A47" t="s">
        <v>66</v>
      </c>
      <c r="B47">
        <v>30</v>
      </c>
      <c r="C47">
        <v>1.4799</v>
      </c>
      <c r="D47" s="5">
        <v>3.5742398999999998</v>
      </c>
    </row>
    <row r="48" spans="1:4" x14ac:dyDescent="0.35">
      <c r="A48" t="s">
        <v>67</v>
      </c>
      <c r="B48">
        <v>28</v>
      </c>
      <c r="C48">
        <v>1.4799</v>
      </c>
      <c r="D48" s="5">
        <v>3.5742398999999998</v>
      </c>
    </row>
    <row r="49" spans="1:4" x14ac:dyDescent="0.35">
      <c r="A49" t="s">
        <v>68</v>
      </c>
      <c r="B49">
        <v>90</v>
      </c>
      <c r="C49">
        <v>1.3794999999999999</v>
      </c>
      <c r="D49" s="5">
        <v>3.5742398999999998</v>
      </c>
    </row>
    <row r="50" spans="1:4" x14ac:dyDescent="0.35">
      <c r="A50" t="s">
        <v>74</v>
      </c>
      <c r="B50">
        <v>91</v>
      </c>
      <c r="C50">
        <v>1.3794999999999999</v>
      </c>
      <c r="D50" s="5">
        <v>3.5742398999999998</v>
      </c>
    </row>
    <row r="51" spans="1:4" x14ac:dyDescent="0.35">
      <c r="A51" t="s">
        <v>75</v>
      </c>
      <c r="B51">
        <v>92</v>
      </c>
      <c r="C51">
        <v>1.3794999999999999</v>
      </c>
      <c r="D51" s="5">
        <v>3.5742398999999998</v>
      </c>
    </row>
    <row r="52" spans="1:4" x14ac:dyDescent="0.35">
      <c r="A52" t="s">
        <v>71</v>
      </c>
      <c r="B52">
        <v>365</v>
      </c>
      <c r="C52">
        <v>1</v>
      </c>
      <c r="D52" s="5">
        <v>3.4398417882191783</v>
      </c>
    </row>
  </sheetData>
  <sheetProtection formatCells="0" formatColumns="0" formatRows="0" insertColumns="0" insertRows="0" insertHyperlinks="0" deleteColumns="0" deleteRows="0" sort="0" autoFilter="0" pivotTables="0"/>
  <pageMargins left="0.7" right="0.7" top="0.75" bottom="0.75" header="0.3" footer="0.3"/>
  <pageSetup paperSize="9" orientation="portrait" r:id="rId1"/>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221C0-D257-4CEC-856A-25E3AB1E3C5E}">
  <sheetPr codeName="Sheet5"/>
  <dimension ref="A1:I38"/>
  <sheetViews>
    <sheetView workbookViewId="0">
      <selection activeCell="E3" sqref="E3"/>
    </sheetView>
  </sheetViews>
  <sheetFormatPr defaultRowHeight="14.5" x14ac:dyDescent="0.35"/>
  <cols>
    <col min="1" max="1" width="89.453125" customWidth="1"/>
    <col min="3" max="3" width="21.08984375" customWidth="1"/>
    <col min="4" max="4" width="14" customWidth="1"/>
    <col min="5" max="5" width="7.08984375" customWidth="1"/>
    <col min="6" max="6" width="25.54296875" customWidth="1"/>
    <col min="7" max="7" width="12.08984375" customWidth="1"/>
    <col min="8" max="8" width="12.453125" customWidth="1"/>
    <col min="9" max="9" width="10.54296875" bestFit="1" customWidth="1"/>
    <col min="10" max="10" width="10.90625" customWidth="1"/>
  </cols>
  <sheetData>
    <row r="1" spans="1:9" x14ac:dyDescent="0.35">
      <c r="A1" s="1" t="s">
        <v>44</v>
      </c>
      <c r="B1" s="1" t="s">
        <v>39</v>
      </c>
      <c r="C1" s="1" t="s">
        <v>40</v>
      </c>
      <c r="D1" s="1" t="s">
        <v>41</v>
      </c>
    </row>
    <row r="2" spans="1:9" x14ac:dyDescent="0.35">
      <c r="A2" t="s">
        <v>62</v>
      </c>
      <c r="B2">
        <v>1</v>
      </c>
      <c r="C2">
        <v>2.9714</v>
      </c>
      <c r="D2" s="5">
        <v>5.143027</v>
      </c>
      <c r="E2" s="6">
        <v>365</v>
      </c>
      <c r="F2" s="2">
        <f>IF(E2&lt;18,(ROUND(3.008886*EXP(-0.003018*E2),4)),(ROUND(1.53188*EXP(-0.001168*E2),4)))</f>
        <v>1.0002</v>
      </c>
      <c r="H2" s="4"/>
      <c r="I2" s="4"/>
    </row>
    <row r="3" spans="1:9" x14ac:dyDescent="0.35">
      <c r="A3" t="s">
        <v>14</v>
      </c>
      <c r="B3">
        <v>1</v>
      </c>
      <c r="C3">
        <v>2.9714</v>
      </c>
      <c r="D3" s="5">
        <v>5.1869613000000001</v>
      </c>
      <c r="F3" s="3"/>
      <c r="H3" s="4"/>
      <c r="I3" s="4"/>
    </row>
    <row r="4" spans="1:9" x14ac:dyDescent="0.35">
      <c r="A4" t="s">
        <v>63</v>
      </c>
      <c r="B4">
        <v>31</v>
      </c>
      <c r="C4">
        <v>1.4799</v>
      </c>
      <c r="D4" s="5">
        <v>5.1869613000000001</v>
      </c>
      <c r="F4" s="3"/>
      <c r="H4" s="4"/>
      <c r="I4" s="4"/>
    </row>
    <row r="5" spans="1:9" x14ac:dyDescent="0.35">
      <c r="A5" t="s">
        <v>64</v>
      </c>
      <c r="B5">
        <v>30</v>
      </c>
      <c r="C5">
        <v>1.4799</v>
      </c>
      <c r="D5" s="5">
        <v>5.1869613000000001</v>
      </c>
      <c r="F5" s="3"/>
      <c r="H5" s="4"/>
      <c r="I5" s="4"/>
    </row>
    <row r="6" spans="1:9" x14ac:dyDescent="0.35">
      <c r="A6" t="s">
        <v>65</v>
      </c>
      <c r="B6">
        <v>31</v>
      </c>
      <c r="C6">
        <v>1.4799</v>
      </c>
      <c r="D6" s="5">
        <v>5.143027</v>
      </c>
      <c r="F6" s="3"/>
      <c r="H6" s="4"/>
      <c r="I6" s="4"/>
    </row>
    <row r="7" spans="1:9" x14ac:dyDescent="0.35">
      <c r="A7" t="s">
        <v>66</v>
      </c>
      <c r="B7">
        <v>30</v>
      </c>
      <c r="C7">
        <v>1.4799</v>
      </c>
      <c r="D7" s="5">
        <v>5.143027</v>
      </c>
      <c r="H7" s="4"/>
      <c r="I7" s="4"/>
    </row>
    <row r="8" spans="1:9" x14ac:dyDescent="0.35">
      <c r="A8" t="s">
        <v>67</v>
      </c>
      <c r="B8">
        <v>28</v>
      </c>
      <c r="C8">
        <v>1.4799</v>
      </c>
      <c r="D8" s="5">
        <v>5.143027</v>
      </c>
      <c r="H8" s="4"/>
      <c r="I8" s="4"/>
    </row>
    <row r="9" spans="1:9" x14ac:dyDescent="0.35">
      <c r="A9" t="s">
        <v>69</v>
      </c>
      <c r="B9">
        <v>92</v>
      </c>
      <c r="C9">
        <v>1.3794999999999999</v>
      </c>
      <c r="D9" s="5">
        <v>5.1869613000000001</v>
      </c>
    </row>
    <row r="10" spans="1:9" x14ac:dyDescent="0.35">
      <c r="A10" t="s">
        <v>70</v>
      </c>
      <c r="B10">
        <v>90</v>
      </c>
      <c r="C10">
        <v>1.3794999999999999</v>
      </c>
      <c r="D10" s="5">
        <v>5.143027</v>
      </c>
      <c r="H10" s="4"/>
      <c r="I10" s="4"/>
    </row>
    <row r="11" spans="1:9" x14ac:dyDescent="0.35">
      <c r="A11" t="s">
        <v>72</v>
      </c>
      <c r="B11">
        <v>91</v>
      </c>
      <c r="C11">
        <v>1.3794999999999999</v>
      </c>
      <c r="D11" s="5">
        <v>5.143027</v>
      </c>
    </row>
    <row r="12" spans="1:9" x14ac:dyDescent="0.35">
      <c r="A12" t="s">
        <v>73</v>
      </c>
      <c r="B12">
        <v>92</v>
      </c>
      <c r="C12">
        <v>1.3794999999999999</v>
      </c>
      <c r="D12" s="5">
        <v>5.143027</v>
      </c>
    </row>
    <row r="13" spans="1:9" x14ac:dyDescent="0.35">
      <c r="A13" t="s">
        <v>71</v>
      </c>
      <c r="B13">
        <v>365</v>
      </c>
      <c r="C13">
        <v>1</v>
      </c>
      <c r="D13" s="5">
        <v>5.1541008509589048</v>
      </c>
    </row>
    <row r="16" spans="1:9" x14ac:dyDescent="0.35">
      <c r="A16" s="1" t="s">
        <v>45</v>
      </c>
      <c r="B16" s="1" t="s">
        <v>39</v>
      </c>
      <c r="C16" s="1" t="s">
        <v>40</v>
      </c>
      <c r="D16" s="1" t="s">
        <v>41</v>
      </c>
    </row>
    <row r="17" spans="1:8" x14ac:dyDescent="0.35">
      <c r="A17" t="s">
        <v>62</v>
      </c>
      <c r="B17">
        <v>1</v>
      </c>
      <c r="C17">
        <v>2.9714</v>
      </c>
      <c r="D17" s="5">
        <v>5.143027</v>
      </c>
    </row>
    <row r="18" spans="1:8" x14ac:dyDescent="0.35">
      <c r="A18" t="s">
        <v>14</v>
      </c>
      <c r="B18">
        <v>1</v>
      </c>
      <c r="C18">
        <v>2.9714</v>
      </c>
      <c r="D18" s="5">
        <v>5.1869613000000001</v>
      </c>
    </row>
    <row r="19" spans="1:8" x14ac:dyDescent="0.35">
      <c r="A19" t="s">
        <v>63</v>
      </c>
      <c r="B19">
        <v>31</v>
      </c>
      <c r="C19">
        <v>1.4799</v>
      </c>
      <c r="D19" s="5">
        <v>5.1869613000000001</v>
      </c>
    </row>
    <row r="20" spans="1:8" x14ac:dyDescent="0.35">
      <c r="A20" t="s">
        <v>64</v>
      </c>
      <c r="B20">
        <v>30</v>
      </c>
      <c r="C20">
        <v>1.4799</v>
      </c>
      <c r="D20" s="5">
        <v>5.1869613000000001</v>
      </c>
    </row>
    <row r="21" spans="1:8" x14ac:dyDescent="0.35">
      <c r="A21" t="s">
        <v>65</v>
      </c>
      <c r="B21">
        <v>31</v>
      </c>
      <c r="C21">
        <v>1.4799</v>
      </c>
      <c r="D21" s="5">
        <v>5.143027</v>
      </c>
    </row>
    <row r="22" spans="1:8" x14ac:dyDescent="0.35">
      <c r="A22" t="s">
        <v>66</v>
      </c>
      <c r="B22">
        <v>30</v>
      </c>
      <c r="C22">
        <v>1.4799</v>
      </c>
      <c r="D22" s="5">
        <v>5.143027</v>
      </c>
    </row>
    <row r="23" spans="1:8" x14ac:dyDescent="0.35">
      <c r="A23" t="s">
        <v>67</v>
      </c>
      <c r="B23">
        <v>28</v>
      </c>
      <c r="C23">
        <v>1.4799</v>
      </c>
      <c r="D23" s="5">
        <v>5.143027</v>
      </c>
    </row>
    <row r="24" spans="1:8" x14ac:dyDescent="0.35">
      <c r="A24" t="s">
        <v>69</v>
      </c>
      <c r="B24">
        <v>92</v>
      </c>
      <c r="C24">
        <v>1.3794999999999999</v>
      </c>
      <c r="D24" s="5">
        <v>5.1869613000000001</v>
      </c>
      <c r="G24" s="4"/>
      <c r="H24" s="4"/>
    </row>
    <row r="25" spans="1:8" x14ac:dyDescent="0.35">
      <c r="A25" t="s">
        <v>70</v>
      </c>
      <c r="B25">
        <v>90</v>
      </c>
      <c r="C25">
        <v>1.3794999999999999</v>
      </c>
      <c r="D25" s="5">
        <v>5.143027</v>
      </c>
    </row>
    <row r="26" spans="1:8" x14ac:dyDescent="0.35">
      <c r="A26" t="s">
        <v>72</v>
      </c>
      <c r="B26">
        <v>91</v>
      </c>
      <c r="C26">
        <v>1.3794999999999999</v>
      </c>
      <c r="D26" s="5">
        <v>5.143027</v>
      </c>
    </row>
    <row r="27" spans="1:8" x14ac:dyDescent="0.35">
      <c r="A27" t="s">
        <v>73</v>
      </c>
      <c r="B27">
        <v>92</v>
      </c>
      <c r="C27">
        <v>1.3794999999999999</v>
      </c>
      <c r="D27" s="5">
        <v>5.143027</v>
      </c>
    </row>
    <row r="28" spans="1:8" x14ac:dyDescent="0.35">
      <c r="A28" t="s">
        <v>71</v>
      </c>
      <c r="B28">
        <v>365</v>
      </c>
      <c r="C28">
        <v>1</v>
      </c>
      <c r="D28" s="5">
        <v>5.1541008509589048</v>
      </c>
    </row>
    <row r="30" spans="1:8" x14ac:dyDescent="0.35">
      <c r="A30" s="1"/>
      <c r="B30" s="1"/>
      <c r="C30" s="1"/>
      <c r="D30" s="1"/>
    </row>
    <row r="32" spans="1:8" x14ac:dyDescent="0.35">
      <c r="D32" s="5"/>
    </row>
    <row r="33" spans="4:4" x14ac:dyDescent="0.35">
      <c r="D33" s="5"/>
    </row>
    <row r="34" spans="4:4" x14ac:dyDescent="0.35">
      <c r="D34" s="5"/>
    </row>
    <row r="35" spans="4:4" x14ac:dyDescent="0.35">
      <c r="D35" s="5"/>
    </row>
    <row r="36" spans="4:4" x14ac:dyDescent="0.35">
      <c r="D36" s="5"/>
    </row>
    <row r="37" spans="4:4" x14ac:dyDescent="0.35">
      <c r="D37" s="5"/>
    </row>
    <row r="38" spans="4:4" x14ac:dyDescent="0.35">
      <c r="D38" s="5"/>
    </row>
  </sheetData>
  <sheetProtection formatCells="0" formatColumns="0" formatRows="0" insertColumns="0" insertRows="0" insertHyperlinks="0" deleteColumns="0" deleteRows="0" sort="0" autoFilter="0" pivotTables="0"/>
  <pageMargins left="0.7" right="0.7" top="0.75" bottom="0.75" header="0.3" footer="0.3"/>
  <pageSetup paperSize="9" orientation="portrait"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B1F8822A23F54CAD78CE952611610C" ma:contentTypeVersion="12" ma:contentTypeDescription="Create a new document." ma:contentTypeScope="" ma:versionID="283cfd28352aadfcc5cb8a5e35c85da0">
  <xsd:schema xmlns:xsd="http://www.w3.org/2001/XMLSchema" xmlns:xs="http://www.w3.org/2001/XMLSchema" xmlns:p="http://schemas.microsoft.com/office/2006/metadata/properties" xmlns:ns2="738f5970-3b6b-4745-befa-d5e656e6027a" xmlns:ns3="6b171296-ac32-47c7-8b85-8384cb4f8c64" targetNamespace="http://schemas.microsoft.com/office/2006/metadata/properties" ma:root="true" ma:fieldsID="054f95a7b07536eb935a4103ac514b76" ns2:_="" ns3:_="">
    <xsd:import namespace="738f5970-3b6b-4745-befa-d5e656e6027a"/>
    <xsd:import namespace="6b171296-ac32-47c7-8b85-8384cb4f8c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8f5970-3b6b-4745-befa-d5e656e602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171296-ac32-47c7-8b85-8384cb4f8c6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7727E7-F919-4F80-8B49-8635D66914ED}">
  <ds:schemaRefs>
    <ds:schemaRef ds:uri="http://schemas.microsoft.com/sharepoint/v3/contenttype/forms"/>
  </ds:schemaRefs>
</ds:datastoreItem>
</file>

<file path=customXml/itemProps2.xml><?xml version="1.0" encoding="utf-8"?>
<ds:datastoreItem xmlns:ds="http://schemas.openxmlformats.org/officeDocument/2006/customXml" ds:itemID="{16A5806C-A52F-4E68-A5F7-AA2AE231DBEE}">
  <ds:schemaRefs>
    <ds:schemaRef ds:uri="http://purl.org/dc/elements/1.1/"/>
    <ds:schemaRef ds:uri="738f5970-3b6b-4745-befa-d5e656e6027a"/>
    <ds:schemaRef ds:uri="http://purl.org/dc/dcmitype/"/>
    <ds:schemaRef ds:uri="http://purl.org/dc/terms/"/>
    <ds:schemaRef ds:uri="http://schemas.microsoft.com/office/2006/documentManagement/types"/>
    <ds:schemaRef ds:uri="6b171296-ac32-47c7-8b85-8384cb4f8c64"/>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31010800-C6C1-4FDC-B46A-CBB6C25BAD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8f5970-3b6b-4745-befa-d5e656e6027a"/>
    <ds:schemaRef ds:uri="6b171296-ac32-47c7-8b85-8384cb4f8c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Firm Products</vt:lpstr>
      <vt:lpstr>Interruptible Products</vt:lpstr>
      <vt:lpstr>IPs</vt:lpstr>
      <vt:lpstr>Type of Product</vt:lpstr>
      <vt:lpstr>B-SDM_ENTRY</vt:lpstr>
      <vt:lpstr>B-SDM_EXIT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Μίζη Μαριάννα</dc:creator>
  <cp:keywords/>
  <dc:description/>
  <cp:lastModifiedBy>Grigorios Chalastanis</cp:lastModifiedBy>
  <cp:revision/>
  <dcterms:created xsi:type="dcterms:W3CDTF">2019-12-09T09:58:15Z</dcterms:created>
  <dcterms:modified xsi:type="dcterms:W3CDTF">2025-09-29T10:33:03Z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e2555d98-6056-43bf-a484-3b5776031a7d</vt:lpwstr>
  </property>
  <property fmtid="{D5CDD505-2E9C-101B-9397-08002B2CF9AE}" pid="3" name="ContentTypeId">
    <vt:lpwstr>0x01010019B1F8822A23F54CAD78CE952611610C</vt:lpwstr>
  </property>
  <property fmtid="{D5CDD505-2E9C-101B-9397-08002B2CF9AE}" pid="4" name="CofWorkbookId">
    <vt:lpwstr>180dbaf6-7fe0-41d9-9141-060ed8a22331</vt:lpwstr>
  </property>
  <property fmtid="{D5CDD505-2E9C-101B-9397-08002B2CF9AE}" pid="5" name="MediaServiceImageTags">
    <vt:lpwstr/>
  </property>
</Properties>
</file>