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.i.mizi\Desktop\"/>
    </mc:Choice>
  </mc:AlternateContent>
  <xr:revisionPtr revIDLastSave="0" documentId="13_ncr:1_{F32203BD-0AA1-4073-BF2F-D6D700685C83}" xr6:coauthVersionLast="45" xr6:coauthVersionMax="45" xr10:uidLastSave="{00000000-0000-0000-0000-000000000000}"/>
  <workbookProtection workbookAlgorithmName="SHA-512" workbookHashValue="EApj44Q89J+E0VP7cjtmokZxNVEp3NGAH5rn5sNIiN/+X4LX2VNH9bnkcCpQkCfOK1+ffJkN0Si+Hjx4DHV5yQ==" workbookSaltValue="wnTVlHdmY+fy832a+1txhQ==" workbookSpinCount="100000" lockStructure="1"/>
  <bookViews>
    <workbookView xWindow="-108" yWindow="-108" windowWidth="23256" windowHeight="12576" xr2:uid="{00000000-000D-0000-FFFF-FFFF00000000}"/>
  </bookViews>
  <sheets>
    <sheet name="Charge Calculations" sheetId="1" r:id="rId1"/>
    <sheet name="Sheet2" sheetId="2" state="hidden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7" i="1" l="1"/>
  <c r="H7" i="1" s="1"/>
  <c r="M7" i="2" l="1"/>
  <c r="M2" i="2"/>
  <c r="F3" i="1" l="1"/>
  <c r="J11" i="1" l="1"/>
  <c r="K11" i="1" s="1"/>
  <c r="F2" i="3"/>
  <c r="F3" i="3"/>
  <c r="M3" i="2"/>
  <c r="M4" i="2"/>
  <c r="M5" i="2"/>
  <c r="H3" i="1" l="1"/>
  <c r="L3" i="1" s="1"/>
  <c r="G11" i="1"/>
  <c r="G6" i="1"/>
  <c r="L7" i="1" l="1"/>
  <c r="H6" i="1"/>
  <c r="L6" i="1" s="1"/>
  <c r="E2" i="2"/>
  <c r="L8" i="1" l="1"/>
  <c r="C11" i="1"/>
  <c r="H11" i="1" s="1"/>
  <c r="L11" i="1" s="1"/>
</calcChain>
</file>

<file path=xl/sharedStrings.xml><?xml version="1.0" encoding="utf-8"?>
<sst xmlns="http://schemas.openxmlformats.org/spreadsheetml/2006/main" count="57" uniqueCount="48">
  <si>
    <t>DAYS</t>
  </si>
  <si>
    <t>B Coefficient</t>
  </si>
  <si>
    <t>Total Capacity Coefficients 
[€/kWh GCV /Hour/Year]</t>
  </si>
  <si>
    <t>Exit Zone</t>
  </si>
  <si>
    <t>Q1</t>
  </si>
  <si>
    <t>Q2</t>
  </si>
  <si>
    <t>Q3</t>
  </si>
  <si>
    <t>Q4</t>
  </si>
  <si>
    <t>Product</t>
  </si>
  <si>
    <t>Booking Period (Days)</t>
  </si>
  <si>
    <t xml:space="preserve">Total Charges </t>
  </si>
  <si>
    <t>M (Monthly Product February 2021: 28 Days)</t>
  </si>
  <si>
    <t>D (Daily Product)</t>
  </si>
  <si>
    <t>Q1 for GY21/22 (Quarterly product for Oct,Nov,Dec 2021)</t>
  </si>
  <si>
    <t>Q2 for GY20/21 (Quarterly product for Jan, Feb, Mar 2021)</t>
  </si>
  <si>
    <t>Q3 for GY20/21 (Quarterly product for Apr, May, Jun 2021)</t>
  </si>
  <si>
    <t>Q4 for GY20/21 (Quarterly product for Jul, Aug, Sep 2021)</t>
  </si>
  <si>
    <t>M (Monthly product for 31 Days)</t>
  </si>
  <si>
    <t>M (Monthly product for 30 Days)</t>
  </si>
  <si>
    <t xml:space="preserve">Commodity (Quantity)
Charges </t>
  </si>
  <si>
    <t>Days</t>
  </si>
  <si>
    <t>Select from the scroll bar or fill numbers in green cells</t>
  </si>
  <si>
    <t>Y</t>
  </si>
  <si>
    <t>Domestic Exit Points</t>
  </si>
  <si>
    <t xml:space="preserve">
LNG TERMINAL 
(LNG Regasification Capacity)
</t>
  </si>
  <si>
    <t>North Zone</t>
  </si>
  <si>
    <t>South Zone</t>
  </si>
  <si>
    <t>Transmission 
Capacity 
[kWh/Day]</t>
  </si>
  <si>
    <t>Total Quantity 
[kWh]</t>
  </si>
  <si>
    <t>Capacity 
Charges</t>
  </si>
  <si>
    <t>Transmission /Regasification
Capacity 
[kWh/Day]</t>
  </si>
  <si>
    <t>Short-Term (B) 
Coefficient</t>
  </si>
  <si>
    <t>Bundled Product</t>
  </si>
  <si>
    <t>Total Charge of the Bundled Product</t>
  </si>
  <si>
    <r>
      <t>Y (Yearly Product 1/10/2021-30/09/2022)</t>
    </r>
    <r>
      <rPr>
        <sz val="11"/>
        <color rgb="FFFF0000"/>
        <rFont val="Calibri"/>
        <family val="2"/>
        <charset val="161"/>
        <scheme val="minor"/>
      </rPr>
      <t xml:space="preserve"> **</t>
    </r>
  </si>
  <si>
    <t>Charges Calculator for Calendar Year 2021</t>
  </si>
  <si>
    <t>Intercommection Points</t>
  </si>
  <si>
    <t>Capacity 
Charge</t>
  </si>
  <si>
    <t>Total Charge</t>
  </si>
  <si>
    <t>LNG Enty</t>
  </si>
  <si>
    <t xml:space="preserve">ENTRY POINT "AGIA TRIADA" 
(LNG Entry to Transmission System)
</t>
  </si>
  <si>
    <r>
      <t>IP "SIDIROKASTRO" (BG</t>
    </r>
    <r>
      <rPr>
        <b/>
        <sz val="12"/>
        <rFont val="Calibri"/>
        <family val="2"/>
        <charset val="161"/>
      </rPr>
      <t xml:space="preserve">→GR and GR →BG ) </t>
    </r>
    <r>
      <rPr>
        <b/>
        <sz val="12"/>
        <rFont val="Calibri"/>
        <family val="2"/>
        <charset val="161"/>
        <scheme val="minor"/>
      </rPr>
      <t xml:space="preserve">
IP "KIPI" (TR→GR and GR→ TR)**
IP "NEA MESIMVRIA" (TAP→DESFA)***</t>
    </r>
  </si>
  <si>
    <t>Standard Capacity Product *</t>
  </si>
  <si>
    <t>Comments : * The charge for booking Yearly Capacity Product (1/10/2021-30/09/2022) is calculated by using the coefficients applying in 2021; it is noted that the coefficients that will be applied as of 01.01.2022 might be changed.
                      **  Only interruptible capacity is offered in the direction GR→ TR at a discount of  50%
                  ***   Conditional capacity is offered in the direction TAP→DESFA at a discount of 10%</t>
  </si>
  <si>
    <t>Capacity Coefficient (SDM+SDDY) 
[€/kWh GCV /Hour/Year]</t>
  </si>
  <si>
    <t>Commodity 
Coefficient (SEM)
[€/kWh]</t>
  </si>
  <si>
    <t>Capacity/Regasification Coefficients
(SDM/SDY )
[€/kWh GCV /Hour/Year]</t>
  </si>
  <si>
    <t>Capacity Coefficient
(SDM)
[€/kWh GCV /Hour/Year]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</si>
</sst>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0.00000000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 tint="-4.9989318521683403E-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28"/>
      <color theme="9" tint="-0.499984740745262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fgColor rgb="FFFF0000"/>
        <bgColor theme="0" tint="-0.14999847407452621"/>
      </patternFill>
    </fill>
    <fill>
      <patternFill patternType="gray0625">
        <fgColor rgb="FFFF0000"/>
      </patternFill>
    </fill>
    <fill>
      <patternFill patternType="gray0625">
        <fgColor rgb="FFFF0000"/>
        <bgColor theme="9" tint="0.39997558519241921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gray125">
        <fgColor theme="5" tint="-0.24994659260841701"/>
        <bgColor theme="0" tint="-0.14993743705557422"/>
      </patternFill>
    </fill>
    <fill>
      <gradientFill degree="13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7" fillId="4" borderId="40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wrapText="1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1" xfId="0" applyFont="1" applyFill="1" applyBorder="1" applyAlignment="1" applyProtection="1">
      <alignment horizontal="center" vertical="center"/>
      <protection hidden="1"/>
    </xf>
    <xf numFmtId="44" fontId="4" fillId="7" borderId="1" xfId="0" applyNumberFormat="1" applyFont="1" applyFill="1" applyBorder="1" applyAlignment="1" applyProtection="1">
      <alignment horizontal="center" vertical="center"/>
      <protection hidden="1"/>
    </xf>
    <xf numFmtId="44" fontId="4" fillId="7" borderId="21" xfId="0" applyNumberFormat="1" applyFont="1" applyFill="1" applyBorder="1" applyAlignment="1" applyProtection="1">
      <alignment horizontal="center" vertical="center"/>
      <protection hidden="1"/>
    </xf>
    <xf numFmtId="44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44" fontId="4" fillId="7" borderId="19" xfId="0" applyNumberFormat="1" applyFont="1" applyFill="1" applyBorder="1" applyAlignment="1" applyProtection="1">
      <alignment horizontal="center" vertical="center"/>
      <protection hidden="1"/>
    </xf>
    <xf numFmtId="44" fontId="4" fillId="7" borderId="25" xfId="0" applyNumberFormat="1" applyFont="1" applyFill="1" applyBorder="1" applyAlignment="1" applyProtection="1">
      <alignment horizontal="center" vertical="center"/>
      <protection hidden="1"/>
    </xf>
    <xf numFmtId="44" fontId="10" fillId="7" borderId="48" xfId="0" applyNumberFormat="1" applyFont="1" applyFill="1" applyBorder="1" applyAlignment="1" applyProtection="1">
      <alignment horizontal="center" vertical="center"/>
      <protection hidden="1"/>
    </xf>
    <xf numFmtId="44" fontId="4" fillId="0" borderId="21" xfId="0" applyNumberFormat="1" applyFont="1" applyFill="1" applyBorder="1" applyAlignment="1" applyProtection="1">
      <alignment horizontal="center" vertical="center"/>
      <protection hidden="1"/>
    </xf>
    <xf numFmtId="3" fontId="4" fillId="0" borderId="21" xfId="0" applyNumberFormat="1" applyFont="1" applyFill="1" applyBorder="1" applyAlignment="1" applyProtection="1">
      <alignment horizontal="center" vertical="center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4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4" borderId="41" xfId="0" applyFont="1" applyFill="1" applyBorder="1" applyAlignment="1" applyProtection="1">
      <alignment horizontal="center" vertical="center" wrapText="1"/>
      <protection hidden="1"/>
    </xf>
    <xf numFmtId="0" fontId="4" fillId="4" borderId="44" xfId="0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Protection="1">
      <protection hidden="1"/>
    </xf>
    <xf numFmtId="0" fontId="4" fillId="4" borderId="52" xfId="0" applyFont="1" applyFill="1" applyBorder="1" applyAlignment="1" applyProtection="1">
      <alignment horizontal="center" vertical="center" wrapText="1"/>
      <protection hidden="1"/>
    </xf>
    <xf numFmtId="0" fontId="4" fillId="4" borderId="26" xfId="0" applyFont="1" applyFill="1" applyBorder="1" applyAlignment="1" applyProtection="1">
      <alignment horizontal="center" vertical="center" wrapText="1"/>
      <protection hidden="1"/>
    </xf>
    <xf numFmtId="0" fontId="4" fillId="4" borderId="53" xfId="0" applyFont="1" applyFill="1" applyBorder="1" applyAlignment="1" applyProtection="1">
      <alignment horizontal="center" vertical="center" wrapText="1"/>
      <protection hidden="1"/>
    </xf>
    <xf numFmtId="0" fontId="4" fillId="4" borderId="54" xfId="0" applyFont="1" applyFill="1" applyBorder="1" applyAlignment="1" applyProtection="1">
      <alignment horizontal="center" vertical="center" wrapText="1"/>
      <protection hidden="1"/>
    </xf>
    <xf numFmtId="0" fontId="4" fillId="4" borderId="55" xfId="0" applyFont="1" applyFill="1" applyBorder="1" applyAlignment="1" applyProtection="1">
      <alignment horizontal="center" vertical="center" wrapText="1"/>
      <protection hidden="1"/>
    </xf>
    <xf numFmtId="0" fontId="4" fillId="4" borderId="56" xfId="0" applyFont="1" applyFill="1" applyBorder="1" applyAlignment="1" applyProtection="1">
      <alignment horizontal="center" vertical="center" wrapText="1"/>
      <protection hidden="1"/>
    </xf>
    <xf numFmtId="0" fontId="4" fillId="4" borderId="57" xfId="0" applyFont="1" applyFill="1" applyBorder="1" applyAlignment="1" applyProtection="1">
      <alignment horizontal="center" vertical="center" wrapText="1"/>
      <protection hidden="1"/>
    </xf>
    <xf numFmtId="0" fontId="4" fillId="4" borderId="58" xfId="0" applyFont="1" applyFill="1" applyBorder="1" applyAlignment="1" applyProtection="1">
      <alignment horizontal="center" vertical="center" wrapText="1"/>
      <protection hidden="1"/>
    </xf>
    <xf numFmtId="0" fontId="4" fillId="4" borderId="59" xfId="0" applyFont="1" applyFill="1" applyBorder="1" applyAlignment="1" applyProtection="1">
      <alignment horizontal="center" vertical="center" wrapText="1"/>
      <protection hidden="1"/>
    </xf>
    <xf numFmtId="0" fontId="4" fillId="4" borderId="60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4" fillId="4" borderId="61" xfId="0" applyFont="1" applyFill="1" applyBorder="1" applyAlignment="1" applyProtection="1">
      <alignment horizontal="center" vertical="center" wrapText="1"/>
      <protection hidden="1"/>
    </xf>
    <xf numFmtId="0" fontId="4" fillId="4" borderId="23" xfId="0" applyFont="1" applyFill="1" applyBorder="1" applyAlignment="1" applyProtection="1">
      <alignment horizontal="center" vertical="center" wrapText="1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4" borderId="24" xfId="0" applyFont="1" applyFill="1" applyBorder="1" applyAlignment="1" applyProtection="1">
      <alignment horizontal="center" vertical="center" wrapText="1"/>
      <protection hidden="1"/>
    </xf>
    <xf numFmtId="0" fontId="4" fillId="4" borderId="42" xfId="0" applyFont="1" applyFill="1" applyBorder="1" applyAlignment="1" applyProtection="1">
      <alignment horizontal="center" vertical="center"/>
      <protection hidden="1"/>
    </xf>
    <xf numFmtId="0" fontId="4" fillId="4" borderId="43" xfId="0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6" fillId="10" borderId="5" xfId="0" applyFont="1" applyFill="1" applyBorder="1" applyAlignment="1" applyProtection="1">
      <alignment horizontal="left" vertical="top" wrapText="1"/>
      <protection hidden="1"/>
    </xf>
    <xf numFmtId="0" fontId="6" fillId="10" borderId="6" xfId="0" applyFont="1" applyFill="1" applyBorder="1" applyAlignment="1" applyProtection="1">
      <alignment horizontal="left" vertical="top"/>
      <protection hidden="1"/>
    </xf>
    <xf numFmtId="0" fontId="6" fillId="10" borderId="4" xfId="0" applyFont="1" applyFill="1" applyBorder="1" applyAlignment="1" applyProtection="1">
      <alignment horizontal="left" vertical="top"/>
      <protection hidden="1"/>
    </xf>
    <xf numFmtId="0" fontId="8" fillId="9" borderId="5" xfId="0" applyFont="1" applyFill="1" applyBorder="1" applyAlignment="1" applyProtection="1">
      <alignment horizontal="center" vertical="center"/>
      <protection hidden="1"/>
    </xf>
    <xf numFmtId="0" fontId="8" fillId="9" borderId="6" xfId="0" applyFont="1" applyFill="1" applyBorder="1" applyAlignment="1" applyProtection="1">
      <alignment horizontal="center" vertical="center"/>
      <protection hidden="1"/>
    </xf>
    <xf numFmtId="0" fontId="8" fillId="9" borderId="4" xfId="0" applyFont="1" applyFill="1" applyBorder="1" applyAlignment="1" applyProtection="1">
      <alignment horizontal="center" vertical="center"/>
      <protection hidden="1"/>
    </xf>
    <xf numFmtId="0" fontId="4" fillId="4" borderId="37" xfId="0" applyFont="1" applyFill="1" applyBorder="1" applyAlignment="1" applyProtection="1">
      <alignment horizontal="center" vertical="center"/>
      <protection hidden="1"/>
    </xf>
    <xf numFmtId="0" fontId="4" fillId="4" borderId="38" xfId="0" applyFont="1" applyFill="1" applyBorder="1" applyAlignment="1" applyProtection="1">
      <alignment horizontal="center" vertical="center"/>
      <protection hidden="1"/>
    </xf>
    <xf numFmtId="44" fontId="10" fillId="0" borderId="27" xfId="0" applyNumberFormat="1" applyFont="1" applyFill="1" applyBorder="1" applyAlignment="1" applyProtection="1">
      <alignment horizontal="center" vertical="center"/>
      <protection hidden="1"/>
    </xf>
    <xf numFmtId="44" fontId="10" fillId="0" borderId="30" xfId="0" applyNumberFormat="1" applyFont="1" applyFill="1" applyBorder="1" applyAlignment="1" applyProtection="1">
      <alignment horizontal="center" vertical="center"/>
      <protection hidden="1"/>
    </xf>
    <xf numFmtId="0" fontId="4" fillId="4" borderId="34" xfId="0" applyFont="1" applyFill="1" applyBorder="1" applyAlignment="1" applyProtection="1">
      <alignment horizontal="center" vertical="center" wrapText="1"/>
      <protection hidden="1"/>
    </xf>
    <xf numFmtId="0" fontId="4" fillId="4" borderId="35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164" fontId="4" fillId="5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hidden="1"/>
    </xf>
    <xf numFmtId="0" fontId="8" fillId="12" borderId="7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center"/>
      <protection hidden="1"/>
    </xf>
    <xf numFmtId="0" fontId="8" fillId="12" borderId="9" xfId="0" applyFont="1" applyFill="1" applyBorder="1" applyAlignment="1" applyProtection="1">
      <alignment horizontal="center" vertical="center"/>
      <protection hidden="1"/>
    </xf>
    <xf numFmtId="164" fontId="4" fillId="8" borderId="13" xfId="0" applyNumberFormat="1" applyFont="1" applyFill="1" applyBorder="1" applyAlignment="1" applyProtection="1">
      <alignment horizontal="center" vertical="center"/>
      <protection locked="0"/>
    </xf>
    <xf numFmtId="164" fontId="4" fillId="8" borderId="11" xfId="0" applyNumberFormat="1" applyFont="1" applyFill="1" applyBorder="1" applyAlignment="1" applyProtection="1">
      <alignment horizontal="center" vertical="center"/>
      <protection locked="0"/>
    </xf>
    <xf numFmtId="164" fontId="4" fillId="8" borderId="23" xfId="0" applyNumberFormat="1" applyFont="1" applyFill="1" applyBorder="1" applyAlignment="1" applyProtection="1">
      <alignment horizontal="center" vertical="center"/>
      <protection locked="0"/>
    </xf>
    <xf numFmtId="164" fontId="4" fillId="8" borderId="24" xfId="0" applyNumberFormat="1" applyFont="1" applyFill="1" applyBorder="1" applyAlignment="1" applyProtection="1">
      <alignment horizontal="center" vertical="center"/>
      <protection locked="0"/>
    </xf>
    <xf numFmtId="0" fontId="4" fillId="13" borderId="49" xfId="0" applyFont="1" applyFill="1" applyBorder="1" applyAlignment="1" applyProtection="1">
      <alignment horizontal="center" vertical="center" wrapText="1"/>
      <protection hidden="1"/>
    </xf>
    <xf numFmtId="0" fontId="4" fillId="13" borderId="50" xfId="0" applyFont="1" applyFill="1" applyBorder="1" applyAlignment="1" applyProtection="1">
      <alignment horizontal="center" vertical="center" wrapText="1"/>
      <protection hidden="1"/>
    </xf>
    <xf numFmtId="0" fontId="4" fillId="13" borderId="51" xfId="0" applyFont="1" applyFill="1" applyBorder="1" applyAlignment="1" applyProtection="1">
      <alignment horizontal="center" vertical="center" wrapText="1"/>
      <protection hidden="1"/>
    </xf>
    <xf numFmtId="0" fontId="10" fillId="6" borderId="39" xfId="0" applyFont="1" applyFill="1" applyBorder="1" applyAlignment="1" applyProtection="1">
      <alignment horizontal="center" vertical="center" textRotation="90" wrapText="1"/>
      <protection hidden="1"/>
    </xf>
    <xf numFmtId="0" fontId="10" fillId="6" borderId="12" xfId="0" applyFont="1" applyFill="1" applyBorder="1" applyAlignment="1" applyProtection="1">
      <alignment horizontal="center" vertical="center" textRotation="90" wrapText="1"/>
      <protection hidden="1"/>
    </xf>
    <xf numFmtId="0" fontId="10" fillId="6" borderId="45" xfId="0" applyFont="1" applyFill="1" applyBorder="1" applyAlignment="1" applyProtection="1">
      <alignment horizontal="center" vertical="center" textRotation="90" wrapText="1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center" vertical="center"/>
      <protection hidden="1"/>
    </xf>
    <xf numFmtId="44" fontId="10" fillId="0" borderId="13" xfId="0" applyNumberFormat="1" applyFont="1" applyFill="1" applyBorder="1" applyAlignment="1" applyProtection="1">
      <alignment horizontal="center" vertical="center"/>
      <protection hidden="1"/>
    </xf>
    <xf numFmtId="44" fontId="10" fillId="0" borderId="33" xfId="0" applyNumberFormat="1" applyFont="1" applyFill="1" applyBorder="1" applyAlignment="1" applyProtection="1">
      <alignment horizontal="center" vertical="center"/>
      <protection hidden="1"/>
    </xf>
    <xf numFmtId="0" fontId="4" fillId="4" borderId="3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3" fontId="4" fillId="8" borderId="2" xfId="0" applyNumberFormat="1" applyFont="1" applyFill="1" applyBorder="1" applyAlignment="1" applyProtection="1">
      <alignment horizontal="center" vertical="center"/>
      <protection locked="0"/>
    </xf>
    <xf numFmtId="3" fontId="4" fillId="8" borderId="22" xfId="0" applyNumberFormat="1" applyFont="1" applyFill="1" applyBorder="1" applyAlignment="1" applyProtection="1">
      <alignment horizontal="center" vertical="center"/>
      <protection locked="0"/>
    </xf>
    <xf numFmtId="0" fontId="10" fillId="11" borderId="46" xfId="0" applyFont="1" applyFill="1" applyBorder="1" applyAlignment="1" applyProtection="1">
      <alignment horizontal="center" vertical="center" wrapText="1"/>
      <protection hidden="1"/>
    </xf>
    <xf numFmtId="0" fontId="4" fillId="11" borderId="47" xfId="0" applyFont="1" applyFill="1" applyBorder="1" applyAlignment="1" applyProtection="1">
      <alignment horizontal="center" vertical="center" wrapText="1"/>
      <protection hidden="1"/>
    </xf>
    <xf numFmtId="0" fontId="4" fillId="11" borderId="4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951"/>
      <color rgb="FF21A340"/>
      <color rgb="FF1C882E"/>
      <color rgb="FFD5E462"/>
      <color rgb="FFEDF5B1"/>
      <color rgb="FFDCE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showGridLines="0" tabSelected="1" topLeftCell="B1" zoomScale="72" zoomScaleNormal="72" workbookViewId="0">
      <selection activeCell="D6" sqref="D6:D7"/>
    </sheetView>
  </sheetViews>
  <sheetFormatPr defaultColWidth="8.88671875" defaultRowHeight="14.4" x14ac:dyDescent="0.3"/>
  <cols>
    <col min="1" max="1" width="7" style="20" customWidth="1"/>
    <col min="2" max="2" width="39" style="20" customWidth="1"/>
    <col min="3" max="3" width="27.44140625" style="20" customWidth="1"/>
    <col min="4" max="4" width="22.109375" style="20" customWidth="1"/>
    <col min="5" max="5" width="57.44140625" style="20" customWidth="1"/>
    <col min="6" max="6" width="10.109375" style="20" customWidth="1"/>
    <col min="7" max="7" width="14.109375" style="20" customWidth="1"/>
    <col min="8" max="8" width="21" style="20" customWidth="1"/>
    <col min="9" max="9" width="20.33203125" style="20" customWidth="1"/>
    <col min="10" max="10" width="16.88671875" style="20" customWidth="1"/>
    <col min="11" max="11" width="14.88671875" style="20" customWidth="1"/>
    <col min="12" max="12" width="25.44140625" style="20" customWidth="1"/>
    <col min="13" max="16384" width="8.88671875" style="20"/>
  </cols>
  <sheetData>
    <row r="1" spans="1:13" ht="65.400000000000006" customHeight="1" thickBot="1" x14ac:dyDescent="0.35">
      <c r="A1" s="74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s="21" customFormat="1" ht="73.95" customHeight="1" x14ac:dyDescent="0.3">
      <c r="A2" s="87" t="s">
        <v>36</v>
      </c>
      <c r="B2" s="88"/>
      <c r="C2" s="1" t="s">
        <v>47</v>
      </c>
      <c r="D2" s="1" t="s">
        <v>27</v>
      </c>
      <c r="E2" s="2" t="s">
        <v>42</v>
      </c>
      <c r="F2" s="2" t="s">
        <v>20</v>
      </c>
      <c r="G2" s="1" t="s">
        <v>31</v>
      </c>
      <c r="H2" s="1" t="s">
        <v>37</v>
      </c>
      <c r="I2" s="38"/>
      <c r="J2" s="39"/>
      <c r="K2" s="40"/>
      <c r="L2" s="87" t="s">
        <v>38</v>
      </c>
      <c r="M2" s="89"/>
    </row>
    <row r="3" spans="1:13" s="23" customFormat="1" ht="79.95" customHeight="1" thickBot="1" x14ac:dyDescent="0.35">
      <c r="A3" s="92" t="s">
        <v>41</v>
      </c>
      <c r="B3" s="93"/>
      <c r="C3" s="11">
        <v>5.0971411</v>
      </c>
      <c r="D3" s="26"/>
      <c r="E3" s="27" t="s">
        <v>15</v>
      </c>
      <c r="F3" s="22">
        <f>VLOOKUP(E3,Sheet2!A2:C10,2,FALSE)</f>
        <v>91</v>
      </c>
      <c r="G3" s="11">
        <f>VLOOKUP(E3,Sheet2!A2:C10,3,FALSE)</f>
        <v>1.3794999999999999</v>
      </c>
      <c r="H3" s="10">
        <f>F3/365*D3*C3/24*G3</f>
        <v>0</v>
      </c>
      <c r="I3" s="41"/>
      <c r="J3" s="42"/>
      <c r="K3" s="43"/>
      <c r="L3" s="90">
        <f>H3</f>
        <v>0</v>
      </c>
      <c r="M3" s="91"/>
    </row>
    <row r="4" spans="1:13" s="23" customFormat="1" ht="19.2" customHeight="1" thickTop="1" thickBot="1" x14ac:dyDescent="0.35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13" s="23" customFormat="1" ht="73.2" customHeight="1" thickTop="1" x14ac:dyDescent="0.3">
      <c r="A5" s="84" t="s">
        <v>32</v>
      </c>
      <c r="B5" s="3" t="s">
        <v>39</v>
      </c>
      <c r="C5" s="24" t="s">
        <v>46</v>
      </c>
      <c r="D5" s="24" t="s">
        <v>30</v>
      </c>
      <c r="E5" s="53" t="s">
        <v>9</v>
      </c>
      <c r="F5" s="54"/>
      <c r="G5" s="24" t="s">
        <v>31</v>
      </c>
      <c r="H5" s="24" t="s">
        <v>29</v>
      </c>
      <c r="I5" s="44"/>
      <c r="J5" s="45"/>
      <c r="K5" s="46"/>
      <c r="L5" s="25" t="s">
        <v>10</v>
      </c>
      <c r="M5" s="84" t="s">
        <v>32</v>
      </c>
    </row>
    <row r="6" spans="1:13" s="23" customFormat="1" ht="56.4" customHeight="1" x14ac:dyDescent="0.3">
      <c r="A6" s="85"/>
      <c r="B6" s="4" t="s">
        <v>40</v>
      </c>
      <c r="C6" s="6">
        <v>1.6924135</v>
      </c>
      <c r="D6" s="94"/>
      <c r="E6" s="77"/>
      <c r="F6" s="78"/>
      <c r="G6" s="6">
        <f>IF(E6&lt;18,(ROUND((-0.0865507*E6)-(-3.0579123),4)),(IF(E6&lt;365,ROUND(1.5327293*EXP(-0.00117*E6),4),1)))</f>
        <v>3.0579000000000001</v>
      </c>
      <c r="H6" s="8">
        <f>E6/365*C6/24*D6*G6</f>
        <v>0</v>
      </c>
      <c r="I6" s="47"/>
      <c r="J6" s="48"/>
      <c r="K6" s="49"/>
      <c r="L6" s="12">
        <f>H6</f>
        <v>0</v>
      </c>
      <c r="M6" s="85"/>
    </row>
    <row r="7" spans="1:13" s="23" customFormat="1" ht="51.75" customHeight="1" thickBot="1" x14ac:dyDescent="0.35">
      <c r="A7" s="85"/>
      <c r="B7" s="5" t="s">
        <v>24</v>
      </c>
      <c r="C7" s="7">
        <v>3.5584231000000002</v>
      </c>
      <c r="D7" s="95"/>
      <c r="E7" s="79"/>
      <c r="F7" s="80"/>
      <c r="G7" s="7">
        <f>IF(E6&lt;18,(ROUND((-0.0865507*E6)-(-3.0579123),4)),(IF(E6&lt;365,ROUND(1.5327293*EXP(-0.00117*E6),4),1)))</f>
        <v>3.0579000000000001</v>
      </c>
      <c r="H7" s="9">
        <f>E6/365*C7/24*D6*G7</f>
        <v>0</v>
      </c>
      <c r="I7" s="50"/>
      <c r="J7" s="51"/>
      <c r="K7" s="52"/>
      <c r="L7" s="13">
        <f>H7</f>
        <v>0</v>
      </c>
      <c r="M7" s="85"/>
    </row>
    <row r="8" spans="1:13" s="23" customFormat="1" ht="51.75" customHeight="1" thickBot="1" x14ac:dyDescent="0.35">
      <c r="A8" s="86"/>
      <c r="B8" s="96" t="s">
        <v>33</v>
      </c>
      <c r="C8" s="97"/>
      <c r="D8" s="97"/>
      <c r="E8" s="97"/>
      <c r="F8" s="97"/>
      <c r="G8" s="97"/>
      <c r="H8" s="97"/>
      <c r="I8" s="97"/>
      <c r="J8" s="97"/>
      <c r="K8" s="98"/>
      <c r="L8" s="14">
        <f>L6+L7</f>
        <v>0</v>
      </c>
      <c r="M8" s="86"/>
    </row>
    <row r="9" spans="1:13" s="23" customFormat="1" ht="19.2" customHeight="1" thickTop="1" thickBot="1" x14ac:dyDescent="0.35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3" s="23" customFormat="1" ht="57" customHeight="1" thickTop="1" x14ac:dyDescent="0.3">
      <c r="A10" s="68" t="s">
        <v>23</v>
      </c>
      <c r="B10" s="69"/>
      <c r="C10" s="18" t="s">
        <v>44</v>
      </c>
      <c r="D10" s="18" t="s">
        <v>27</v>
      </c>
      <c r="E10" s="73" t="s">
        <v>9</v>
      </c>
      <c r="F10" s="73"/>
      <c r="G10" s="19" t="s">
        <v>31</v>
      </c>
      <c r="H10" s="18" t="s">
        <v>29</v>
      </c>
      <c r="I10" s="18" t="s">
        <v>45</v>
      </c>
      <c r="J10" s="18" t="s">
        <v>28</v>
      </c>
      <c r="K10" s="18" t="s">
        <v>19</v>
      </c>
      <c r="L10" s="64" t="s">
        <v>10</v>
      </c>
      <c r="M10" s="65"/>
    </row>
    <row r="11" spans="1:13" s="23" customFormat="1" ht="42.6" customHeight="1" thickBot="1" x14ac:dyDescent="0.35">
      <c r="A11" s="70" t="s">
        <v>25</v>
      </c>
      <c r="B11" s="71"/>
      <c r="C11" s="17">
        <f>VLOOKUP('Charge Calculations'!A11,Sheet3!A2:B3,2)</f>
        <v>4.9437063999999999</v>
      </c>
      <c r="D11" s="28"/>
      <c r="E11" s="72"/>
      <c r="F11" s="72"/>
      <c r="G11" s="17">
        <f>IF(E11&lt;365,ROUND(3.880929*EXP(-0.003715*E11),4),1)</f>
        <v>3.8809</v>
      </c>
      <c r="H11" s="15">
        <f>E11/365*G11*D11*C11/24</f>
        <v>0</v>
      </c>
      <c r="I11" s="17">
        <v>1.9589999999999999E-4</v>
      </c>
      <c r="J11" s="16">
        <f>D11*E11</f>
        <v>0</v>
      </c>
      <c r="K11" s="15">
        <f>I11*J11</f>
        <v>0</v>
      </c>
      <c r="L11" s="66">
        <f>H11+K11</f>
        <v>0</v>
      </c>
      <c r="M11" s="67"/>
    </row>
    <row r="12" spans="1:13" ht="13.2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ht="9" customHeight="1" x14ac:dyDescent="0.3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54.6" customHeight="1" x14ac:dyDescent="0.3">
      <c r="A14" s="61" t="s">
        <v>21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</row>
    <row r="15" spans="1:13" ht="15" customHeight="1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76.5" customHeight="1" x14ac:dyDescent="0.3">
      <c r="A16" s="58" t="s">
        <v>43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</row>
  </sheetData>
  <sheetProtection algorithmName="SHA-512" hashValue="IDYGjJ7ubnd+MocMdFsAz4opcU1IjHmjGDNcviZMcO87Yh5qWOEcgusI5xollk5sT3cKBUTPYXraUrh0aWNdGQ==" saltValue="Y5pMJo1fhapCgrfAyp1PkA==" spinCount="100000" sheet="1" formatCells="0" formatColumns="0" formatRows="0" insertColumns="0" insertRows="0" insertHyperlinks="0" deleteColumns="0" deleteRows="0" sort="0" autoFilter="0" pivotTables="0"/>
  <dataConsolidate/>
  <mergeCells count="25">
    <mergeCell ref="A1:M1"/>
    <mergeCell ref="E6:F7"/>
    <mergeCell ref="A4:M4"/>
    <mergeCell ref="A9:M9"/>
    <mergeCell ref="A5:A8"/>
    <mergeCell ref="M5:M8"/>
    <mergeCell ref="A2:B2"/>
    <mergeCell ref="L2:M2"/>
    <mergeCell ref="L3:M3"/>
    <mergeCell ref="A3:B3"/>
    <mergeCell ref="D6:D7"/>
    <mergeCell ref="B8:K8"/>
    <mergeCell ref="A16:M16"/>
    <mergeCell ref="A14:M14"/>
    <mergeCell ref="L10:M10"/>
    <mergeCell ref="L11:M11"/>
    <mergeCell ref="A10:B10"/>
    <mergeCell ref="A11:B11"/>
    <mergeCell ref="E11:F11"/>
    <mergeCell ref="E10:F10"/>
    <mergeCell ref="I2:K3"/>
    <mergeCell ref="I5:K7"/>
    <mergeCell ref="E5:F5"/>
    <mergeCell ref="A12:M13"/>
    <mergeCell ref="A15:M15"/>
  </mergeCells>
  <pageMargins left="0.7" right="0.7" top="0.75" bottom="0.75" header="0.3" footer="0.3"/>
  <pageSetup paperSize="9" orientation="portrait" verticalDpi="9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Sheet3!$A$2:$A$3</xm:f>
          </x14:formula1>
          <xm:sqref>A11</xm:sqref>
        </x14:dataValidation>
        <x14:dataValidation type="list" allowBlank="1" showInputMessage="1" showErrorMessage="1" xr:uid="{00000000-0002-0000-0000-000001000000}">
          <x14:formula1>
            <xm:f>Sheet2!$A$2:$A$10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workbookViewId="0">
      <selection activeCell="A8" sqref="A8"/>
    </sheetView>
  </sheetViews>
  <sheetFormatPr defaultColWidth="8.88671875" defaultRowHeight="14.4" x14ac:dyDescent="0.3"/>
  <cols>
    <col min="1" max="1" width="52.6640625" style="20" bestFit="1" customWidth="1"/>
    <col min="2" max="2" width="8.88671875" style="20"/>
    <col min="3" max="3" width="21.109375" style="20" customWidth="1"/>
    <col min="4" max="4" width="7.109375" style="20" customWidth="1"/>
    <col min="5" max="5" width="25.5546875" style="20" customWidth="1"/>
    <col min="6" max="6" width="4.5546875" style="20" customWidth="1"/>
    <col min="7" max="7" width="4.6640625" style="20" customWidth="1"/>
    <col min="8" max="8" width="4.88671875" style="20" customWidth="1"/>
    <col min="9" max="9" width="4.33203125" style="20" customWidth="1"/>
    <col min="10" max="10" width="8.88671875" style="20"/>
    <col min="11" max="11" width="9.5546875" style="20" bestFit="1" customWidth="1"/>
    <col min="12" max="12" width="10.5546875" style="20" bestFit="1" customWidth="1"/>
    <col min="13" max="16384" width="8.88671875" style="20"/>
  </cols>
  <sheetData>
    <row r="1" spans="1:13" x14ac:dyDescent="0.3">
      <c r="A1" s="29" t="s">
        <v>8</v>
      </c>
      <c r="B1" s="29" t="s">
        <v>0</v>
      </c>
      <c r="C1" s="29" t="s">
        <v>1</v>
      </c>
    </row>
    <row r="2" spans="1:13" x14ac:dyDescent="0.3">
      <c r="A2" s="20" t="s">
        <v>12</v>
      </c>
      <c r="B2" s="20">
        <v>1</v>
      </c>
      <c r="C2" s="20">
        <v>2.9714</v>
      </c>
      <c r="D2" s="20">
        <v>365</v>
      </c>
      <c r="E2" s="30">
        <f>IF(D2&lt;18,(ROUND(3.008886*EXP(-0.003018*D2),4)),(ROUND(1.53188*EXP(-0.001168*D2),4)))</f>
        <v>1.0002</v>
      </c>
      <c r="J2" s="20" t="s">
        <v>4</v>
      </c>
      <c r="K2" s="31">
        <v>44470</v>
      </c>
      <c r="L2" s="31">
        <v>44561</v>
      </c>
      <c r="M2" s="20">
        <f>L2+1-K2</f>
        <v>92</v>
      </c>
    </row>
    <row r="3" spans="1:13" x14ac:dyDescent="0.3">
      <c r="A3" s="20" t="s">
        <v>17</v>
      </c>
      <c r="B3" s="20">
        <v>31</v>
      </c>
      <c r="C3" s="20">
        <v>1.4799</v>
      </c>
      <c r="E3" s="32"/>
      <c r="J3" s="20" t="s">
        <v>5</v>
      </c>
      <c r="K3" s="31">
        <v>44197</v>
      </c>
      <c r="L3" s="31">
        <v>44286</v>
      </c>
      <c r="M3" s="20">
        <f t="shared" ref="M3:M5" si="0">L3+1-K3</f>
        <v>90</v>
      </c>
    </row>
    <row r="4" spans="1:13" x14ac:dyDescent="0.3">
      <c r="A4" s="20" t="s">
        <v>18</v>
      </c>
      <c r="B4" s="20">
        <v>30</v>
      </c>
      <c r="C4" s="20">
        <v>1.4799</v>
      </c>
      <c r="J4" s="20" t="s">
        <v>6</v>
      </c>
      <c r="K4" s="31">
        <v>44287</v>
      </c>
      <c r="L4" s="31">
        <v>44377</v>
      </c>
      <c r="M4" s="20">
        <f t="shared" si="0"/>
        <v>91</v>
      </c>
    </row>
    <row r="5" spans="1:13" x14ac:dyDescent="0.3">
      <c r="A5" s="20" t="s">
        <v>11</v>
      </c>
      <c r="B5" s="20">
        <v>28</v>
      </c>
      <c r="C5" s="20">
        <v>1.4799</v>
      </c>
      <c r="J5" s="20" t="s">
        <v>7</v>
      </c>
      <c r="K5" s="31">
        <v>44378</v>
      </c>
      <c r="L5" s="31">
        <v>44469</v>
      </c>
      <c r="M5" s="20">
        <f t="shared" si="0"/>
        <v>92</v>
      </c>
    </row>
    <row r="6" spans="1:13" x14ac:dyDescent="0.3">
      <c r="A6" s="20" t="s">
        <v>13</v>
      </c>
      <c r="B6" s="20">
        <v>92</v>
      </c>
      <c r="C6" s="20">
        <v>1.3794999999999999</v>
      </c>
    </row>
    <row r="7" spans="1:13" x14ac:dyDescent="0.3">
      <c r="A7" s="20" t="s">
        <v>14</v>
      </c>
      <c r="B7" s="20">
        <v>90</v>
      </c>
      <c r="C7" s="20">
        <v>1.3794999999999999</v>
      </c>
      <c r="J7" s="20" t="s">
        <v>22</v>
      </c>
      <c r="K7" s="31">
        <v>44105</v>
      </c>
      <c r="L7" s="31">
        <v>44469</v>
      </c>
      <c r="M7" s="20">
        <f>L7+1-K7</f>
        <v>365</v>
      </c>
    </row>
    <row r="8" spans="1:13" x14ac:dyDescent="0.3">
      <c r="A8" s="20" t="s">
        <v>15</v>
      </c>
      <c r="B8" s="20">
        <v>91</v>
      </c>
      <c r="C8" s="20">
        <v>1.3794999999999999</v>
      </c>
    </row>
    <row r="9" spans="1:13" x14ac:dyDescent="0.3">
      <c r="A9" s="20" t="s">
        <v>16</v>
      </c>
      <c r="B9" s="20">
        <v>92</v>
      </c>
      <c r="C9" s="20">
        <v>1.3794999999999999</v>
      </c>
    </row>
    <row r="10" spans="1:13" x14ac:dyDescent="0.3">
      <c r="A10" s="20" t="s">
        <v>34</v>
      </c>
      <c r="B10" s="20">
        <v>365</v>
      </c>
      <c r="C10" s="20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sqref="A1:XFD1048576"/>
    </sheetView>
  </sheetViews>
  <sheetFormatPr defaultColWidth="8.88671875" defaultRowHeight="14.4" x14ac:dyDescent="0.3"/>
  <cols>
    <col min="1" max="1" width="20" style="20" customWidth="1"/>
    <col min="2" max="2" width="49.33203125" style="20" customWidth="1"/>
    <col min="3" max="5" width="8.88671875" style="20"/>
    <col min="6" max="7" width="10.44140625" style="20" bestFit="1" customWidth="1"/>
    <col min="8" max="16384" width="8.88671875" style="20"/>
  </cols>
  <sheetData>
    <row r="1" spans="1:7" ht="67.5" customHeight="1" x14ac:dyDescent="0.3">
      <c r="A1" s="33" t="s">
        <v>3</v>
      </c>
      <c r="B1" s="34" t="s">
        <v>2</v>
      </c>
    </row>
    <row r="2" spans="1:7" x14ac:dyDescent="0.3">
      <c r="A2" s="35" t="s">
        <v>25</v>
      </c>
      <c r="B2" s="36">
        <v>4.9437063999999999</v>
      </c>
      <c r="D2" s="20">
        <v>3.5412506000000001</v>
      </c>
      <c r="E2" s="20">
        <v>1.4024558</v>
      </c>
      <c r="F2" s="37">
        <f>D2+E2</f>
        <v>4.9437063999999999</v>
      </c>
      <c r="G2" s="37"/>
    </row>
    <row r="3" spans="1:7" x14ac:dyDescent="0.3">
      <c r="A3" s="35" t="s">
        <v>26</v>
      </c>
      <c r="B3" s="36">
        <v>5.1701826000000004</v>
      </c>
      <c r="D3" s="20">
        <v>3.7677268000000002</v>
      </c>
      <c r="E3" s="20">
        <v>1.4024558</v>
      </c>
      <c r="F3" s="37">
        <f>D3+E3</f>
        <v>5.1701826000000004</v>
      </c>
      <c r="G3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5A44292373652A4D8D9F2F1633B52B14" ma:contentTypeVersion="13" ma:contentTypeDescription="Δημιουργία νέου εγγράφου" ma:contentTypeScope="" ma:versionID="98f7ad45318936cc6ce52dc0f8ec753c">
  <xsd:schema xmlns:xsd="http://www.w3.org/2001/XMLSchema" xmlns:xs="http://www.w3.org/2001/XMLSchema" xmlns:p="http://schemas.microsoft.com/office/2006/metadata/properties" xmlns:ns3="8aee6e0f-c8ad-4ff8-8ed6-3095a2bc522a" xmlns:ns4="73da6ddc-6043-4b85-858e-abda06001138" targetNamespace="http://schemas.microsoft.com/office/2006/metadata/properties" ma:root="true" ma:fieldsID="3d0970118456c2ab7bb90ced42310f82" ns3:_="" ns4:_="">
    <xsd:import namespace="8aee6e0f-c8ad-4ff8-8ed6-3095a2bc522a"/>
    <xsd:import namespace="73da6ddc-6043-4b85-858e-abda060011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e6e0f-c8ad-4ff8-8ed6-3095a2bc5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a6ddc-6043-4b85-858e-abda06001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727E7-F919-4F80-8B49-8635D66914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5806C-A52F-4E68-A5F7-AA2AE231DBE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aee6e0f-c8ad-4ff8-8ed6-3095a2bc522a"/>
    <ds:schemaRef ds:uri="http://schemas.microsoft.com/office/2006/metadata/properties"/>
    <ds:schemaRef ds:uri="73da6ddc-6043-4b85-858e-abda0600113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379F62-AD64-4BEC-B5C5-CF159BF0C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e6e0f-c8ad-4ff8-8ed6-3095a2bc522a"/>
    <ds:schemaRef ds:uri="73da6ddc-6043-4b85-858e-abda06001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Charge Calculations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Μίζη Μαριάννα</dc:creator>
  <cp:lastModifiedBy>Ioanna - Maria Mizi</cp:lastModifiedBy>
  <dcterms:created xsi:type="dcterms:W3CDTF">2019-12-09T09:58:15Z</dcterms:created>
  <dcterms:modified xsi:type="dcterms:W3CDTF">2021-01-08T11:17:00Z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e2555d98-6056-43bf-a484-3b5776031a7d</vt:lpwstr>
  </property>
  <property fmtid="{D5CDD505-2E9C-101B-9397-08002B2CF9AE}" pid="3" name="ContentTypeId">
    <vt:lpwstr>0x0101005A44292373652A4D8D9F2F1633B52B14</vt:lpwstr>
  </property>
</Properties>
</file>