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g.i.chalastanis\Downloads\"/>
    </mc:Choice>
  </mc:AlternateContent>
  <xr:revisionPtr revIDLastSave="0" documentId="13_ncr:1_{6DBE4314-AD0B-46B8-9950-B2DBDEF83F49}" xr6:coauthVersionLast="47" xr6:coauthVersionMax="47" xr10:uidLastSave="{00000000-0000-0000-0000-000000000000}"/>
  <workbookProtection workbookAlgorithmName="SHA-512" workbookHashValue="Kdg3I7w1OqPqi9hOJSkJi+lXjJcQKZ4aglJGHES4kF4V8sZUiNPmsKWDvVMRftod1xlyymkVu47iqrIjNRtsNQ==" workbookSaltValue="fMqInFBdxsASgsxJI2glPQ==" workbookSpinCount="100000" lockStructure="1"/>
  <bookViews>
    <workbookView xWindow="-28920" yWindow="-105" windowWidth="29040" windowHeight="15720" xr2:uid="{00000000-000D-0000-FFFF-FFFF00000000}"/>
  </bookViews>
  <sheets>
    <sheet name="Firm Products" sheetId="1" r:id="rId1"/>
    <sheet name="Interruptible Products" sheetId="6" r:id="rId2"/>
    <sheet name="IPs" sheetId="4" state="hidden" r:id="rId3"/>
    <sheet name="Type of Product" sheetId="3" state="hidden" r:id="rId4"/>
    <sheet name="B-SDM_ENTRY" sheetId="2" state="hidden" r:id="rId5"/>
    <sheet name="B-SDM_EXIT" sheetId="5"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6" l="1"/>
  <c r="I4" i="6"/>
  <c r="L9" i="1" l="1"/>
  <c r="L12" i="1"/>
  <c r="N11" i="1"/>
  <c r="N8" i="1"/>
  <c r="I3" i="6"/>
  <c r="L10" i="1" l="1"/>
  <c r="H9" i="1" l="1"/>
  <c r="H10" i="1"/>
  <c r="H12" i="1"/>
  <c r="J4" i="6" a="1"/>
  <c r="J4" i="6" s="1"/>
  <c r="H4" i="6"/>
  <c r="G4" i="6"/>
  <c r="F4" i="6"/>
  <c r="J3" i="6" a="1"/>
  <c r="J3" i="6" s="1"/>
  <c r="H3" i="6"/>
  <c r="G3" i="6"/>
  <c r="F3" i="6"/>
  <c r="L3" i="6" s="1"/>
  <c r="J7" i="1" a="1"/>
  <c r="J7" i="1" s="1"/>
  <c r="J5" i="1" a="1"/>
  <c r="J5" i="1" s="1"/>
  <c r="J6" i="1" a="1"/>
  <c r="J6" i="1" s="1"/>
  <c r="J4" i="1" a="1"/>
  <c r="J4" i="1" s="1"/>
  <c r="J3" i="1" a="1"/>
  <c r="J3" i="1" s="1"/>
  <c r="D52" i="2"/>
  <c r="K3" i="6" l="1"/>
  <c r="N3" i="6" s="1"/>
  <c r="K10" i="1"/>
  <c r="N10" i="1" s="1"/>
  <c r="K9" i="1"/>
  <c r="N9" i="1" s="1"/>
  <c r="K12" i="1"/>
  <c r="N12" i="1" s="1"/>
  <c r="K4" i="6"/>
  <c r="N4" i="6" s="1"/>
  <c r="D28" i="5"/>
  <c r="G5" i="1"/>
  <c r="G4" i="1"/>
  <c r="G3" i="1"/>
  <c r="H7" i="1"/>
  <c r="H5" i="1"/>
  <c r="H3" i="1"/>
  <c r="H4" i="1"/>
  <c r="D42" i="2"/>
  <c r="D28" i="2"/>
  <c r="D13" i="5"/>
  <c r="D13" i="2"/>
  <c r="O9" i="1" l="1"/>
  <c r="H6" i="1"/>
  <c r="G7" i="1" l="1"/>
  <c r="G6" i="1"/>
  <c r="F7" i="1"/>
  <c r="L7" i="1" s="1"/>
  <c r="F6" i="1"/>
  <c r="L6" i="1" s="1"/>
  <c r="F5" i="1"/>
  <c r="L5" i="1" s="1"/>
  <c r="F4" i="1"/>
  <c r="L4" i="1" s="1"/>
  <c r="F3" i="1"/>
  <c r="L3" i="1" l="1"/>
  <c r="K3" i="1"/>
  <c r="K7" i="1"/>
  <c r="N7" i="1" s="1"/>
  <c r="K6" i="1"/>
  <c r="N6" i="1" s="1"/>
  <c r="F2" i="5"/>
  <c r="K5" i="1" l="1"/>
  <c r="N5" i="1" s="1"/>
  <c r="K4" i="1"/>
  <c r="N4" i="1" s="1"/>
  <c r="N3" i="1" l="1"/>
  <c r="F2"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<sst xmlns="http://schemas.openxmlformats.org/spreadsheetml/2006/main" count="200" uniqueCount="80">
  <si>
    <t>Year 2025</t>
  </si>
  <si>
    <t>NNGTS Entry/Exit Points</t>
  </si>
  <si>
    <t>Direction</t>
  </si>
  <si>
    <t>Type of Product</t>
  </si>
  <si>
    <t>Transmission 
Capacity 
[kWh/Day]</t>
  </si>
  <si>
    <t>Capacity Product</t>
  </si>
  <si>
    <t>Booking Period (Days)</t>
  </si>
  <si>
    <t>Capacity Coefficient 
[€/kWh GCV /Hour/Year]</t>
  </si>
  <si>
    <t xml:space="preserve">Short-Term 
Coefficient
(B) </t>
  </si>
  <si>
    <t>Discount</t>
  </si>
  <si>
    <t>Annual Days</t>
  </si>
  <si>
    <t>Capacity 
Charges</t>
  </si>
  <si>
    <t>SIDIROKASTRON IP</t>
  </si>
  <si>
    <t>EXIT (GR→BG)</t>
  </si>
  <si>
    <t>Firm</t>
  </si>
  <si>
    <t>D (Daily Product 2025)</t>
  </si>
  <si>
    <t>ENTRY (TR→GR)</t>
  </si>
  <si>
    <t>M (Monthly product for 31 Days - January, March, May, July, August, October, December 2025)</t>
  </si>
  <si>
    <t>NEA MESIMVRIA IP</t>
  </si>
  <si>
    <t>ENTRY (TAP→DESFA)</t>
  </si>
  <si>
    <t>EXIT (DESFA→IGB)</t>
  </si>
  <si>
    <t>BZK</t>
  </si>
  <si>
    <t>ENTRY 
(GASTRADE→DESFA)</t>
  </si>
  <si>
    <t>bFZK</t>
  </si>
  <si>
    <t>Revithoussa LNG Terminal</t>
  </si>
  <si>
    <t>Transmission / Regasification
Capacity 
[kWh/Day]</t>
  </si>
  <si>
    <t>Booking Period 
(Days)</t>
  </si>
  <si>
    <t>Capacity Coefficient
[€/kWh GCV /Hour/Year]</t>
  </si>
  <si>
    <t>Discount
(%)</t>
  </si>
  <si>
    <t>AGIA TRIADA (ENTRY TO TRANSMISSION)</t>
  </si>
  <si>
    <t>ENTRY</t>
  </si>
  <si>
    <t>Firm (Bundled)</t>
  </si>
  <si>
    <t>REVITHOUSSA TERMINAL (REGASIFICATION)</t>
  </si>
  <si>
    <t>NNGTS Exit Points</t>
  </si>
  <si>
    <t>DOMESTIC EXIT POINTS</t>
  </si>
  <si>
    <t>EXIT</t>
  </si>
  <si>
    <t>General notes</t>
  </si>
  <si>
    <t>Interruptible</t>
  </si>
  <si>
    <t>ΕΧΙΤ (DESFA→TAP)</t>
  </si>
  <si>
    <t>Route IPs</t>
  </si>
  <si>
    <t>ENTRY (BG→GR)</t>
  </si>
  <si>
    <t>EXIT (GR→TR)</t>
  </si>
  <si>
    <t>ENTRY (GASTRADE→DESFA)</t>
  </si>
  <si>
    <t>ΕΧΙΤ (DESFA→IGB)</t>
  </si>
  <si>
    <t xml:space="preserve">Product - ENTRY SIDIROKASTRO &amp; NEA MESIMVRIA </t>
  </si>
  <si>
    <t>DAYS</t>
  </si>
  <si>
    <t>B Coefficient</t>
  </si>
  <si>
    <t>SDM</t>
  </si>
  <si>
    <t>D (Daily Product 2024)</t>
  </si>
  <si>
    <t>M (Monthly product for 31 Days - October, December 2024)</t>
  </si>
  <si>
    <t>M (Monthly product for 30 Days - November 2024)</t>
  </si>
  <si>
    <t>M (Monthly product for 30 Days - April, June, September, November 2025)</t>
  </si>
  <si>
    <t>M (Monthly Product February 2025: 28 Days)</t>
  </si>
  <si>
    <t>Q1 for GY24/25 (Quarterly product for Oct,Nov,Dec 2024)</t>
  </si>
  <si>
    <t>Q2 for GY24/25 (Quarterly product for Jan, Feb, Mar 2025)</t>
  </si>
  <si>
    <t>Q3 for GY24/25 (Quarterly product for Apr, May, Jun 2025)</t>
  </si>
  <si>
    <t>Q4 for GY24/25 (Quarterly product for Jul, Aug, Sep 2025)</t>
  </si>
  <si>
    <t>Y (Yearly Product 1/10/2024-30/09/2025)</t>
  </si>
  <si>
    <t>Product - ENTRY AMFITRITI</t>
  </si>
  <si>
    <t>Product - KIPI</t>
  </si>
  <si>
    <t>Product - EXIT IPs</t>
  </si>
  <si>
    <t>Product EXIT KOMOTINI (DESFA/IGB)</t>
  </si>
  <si>
    <t>Guarantee Percentage</t>
  </si>
  <si>
    <t>Select from the drop-down list or fill numbers in blue cells</t>
  </si>
  <si>
    <t>(3)</t>
  </si>
  <si>
    <t>Guarantee Amount</t>
  </si>
  <si>
    <t>(2) Until the commercial operation of Ampelia and Komotini Compressor Stations the capacity at Amfitriti point will be offered as Bfzk after that the capacity will be Firm.</t>
  </si>
  <si>
    <t>(4) The use of capacity as well as the relevant charges at Kipi point will start from the Day on which both the Ampelia and Komotini Compressor Stations are put into commercial operation.</t>
  </si>
  <si>
    <t xml:space="preserve">SIDIROKASTRON IP </t>
  </si>
  <si>
    <r>
      <t xml:space="preserve">KIPI IP  </t>
    </r>
    <r>
      <rPr>
        <b/>
        <vertAlign val="superscript"/>
        <sz val="16"/>
        <color rgb="FF000000"/>
        <rFont val="Calibri"/>
        <family val="2"/>
        <charset val="161"/>
      </rPr>
      <t>(4)</t>
    </r>
  </si>
  <si>
    <r>
      <t xml:space="preserve">NEA MESIMVRIA IP </t>
    </r>
    <r>
      <rPr>
        <b/>
        <vertAlign val="superscript"/>
        <sz val="16"/>
        <color rgb="FF000000"/>
        <rFont val="Calibri"/>
        <family val="2"/>
        <charset val="161"/>
      </rPr>
      <t xml:space="preserve"> </t>
    </r>
  </si>
  <si>
    <r>
      <t xml:space="preserve">KOMOTINI (DESFA/IGB) IP </t>
    </r>
    <r>
      <rPr>
        <b/>
        <vertAlign val="superscript"/>
        <sz val="16"/>
        <color rgb="FF000000"/>
        <rFont val="Calibri"/>
        <family val="2"/>
        <charset val="161"/>
      </rPr>
      <t xml:space="preserve"> (2)</t>
    </r>
  </si>
  <si>
    <r>
      <t xml:space="preserve">AMFITRITI ENTRY </t>
    </r>
    <r>
      <rPr>
        <b/>
        <vertAlign val="superscript"/>
        <sz val="16"/>
        <rFont val="Calibri"/>
        <family val="2"/>
        <charset val="161"/>
        <scheme val="minor"/>
      </rPr>
      <t xml:space="preserve"> (2)</t>
    </r>
  </si>
  <si>
    <t xml:space="preserve">(6) The information provided by this file is indicative and not legally binding. It is intended for support and informational purposes only. The charges calculated should not be considered as contractual offers or a basis for disputing invoices from DESFA S.A. </t>
  </si>
  <si>
    <t>(1) Concerns the period from 01.10.2024 to 30.09.2025.</t>
  </si>
  <si>
    <t>(3) When the booking period exceeds the annual duration, the guarantee amount is equal to the respective percentage of the annual capacity charge.</t>
  </si>
  <si>
    <t>(5) Tariffs for future years are not yet known.</t>
  </si>
  <si>
    <r>
      <t xml:space="preserve">Year 2025 </t>
    </r>
    <r>
      <rPr>
        <b/>
        <vertAlign val="superscript"/>
        <sz val="18"/>
        <color theme="0"/>
        <rFont val="Calibri"/>
        <family val="2"/>
        <scheme val="minor"/>
      </rPr>
      <t>(1)</t>
    </r>
  </si>
  <si>
    <t xml:space="preserve">(2) Tariffs for future years are not yet known </t>
  </si>
  <si>
    <t xml:space="preserve">(3) The information provided by this file is indicative and not legally binding. It is intended for support and informational purposes only. The charges calculated should not be considered as contractual offers or a basis for disputing invoices from DESFA 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</si>
</sst>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_ ;\-#,##0\ "/>
    <numFmt numFmtId="165" formatCode="#,##0.0000000_ ;\-#,##0.0000000\ "/>
    <numFmt numFmtId="166" formatCode="0.0000000"/>
  </numFmts>
  <fonts count="15" x14ac:knownFonts="1">
    <font>
      <sz val="11"/>
      <color theme="1"/>
      <name val="Calibri"/>
      <family val="2"/>
      <charset val="161"/>
      <scheme val="minor"/>
    </font>
    <font>
      <b/>
      <sz val="11"/>
      <color theme="0"/>
      <name val="Calibri"/>
      <family val="2"/>
      <charset val="161"/>
      <scheme val="minor"/>
    </font>
    <font>
      <b/>
      <sz val="11"/>
      <color theme="1"/>
      <name val="Calibri"/>
      <family val="2"/>
      <charset val="161"/>
      <scheme val="minor"/>
    </font>
    <font>
      <sz val="12"/>
      <color theme="1"/>
      <name val="Calibri"/>
      <family val="2"/>
      <charset val="161"/>
      <scheme val="minor"/>
    </font>
    <font>
      <b/>
      <sz val="28"/>
      <color theme="9" tint="-0.499984740745262"/>
      <name val="Calibri"/>
      <family val="2"/>
      <charset val="161"/>
      <scheme val="minor"/>
    </font>
    <font>
      <b/>
      <sz val="14"/>
      <name val="Calibri"/>
      <family val="2"/>
      <charset val="161"/>
      <scheme val="minor"/>
    </font>
    <font>
      <b/>
      <sz val="28"/>
      <color theme="0"/>
      <name val="Calibri"/>
      <family val="2"/>
      <charset val="161"/>
      <scheme val="minor"/>
    </font>
    <font>
      <b/>
      <sz val="16"/>
      <name val="Calibri"/>
      <family val="2"/>
      <charset val="161"/>
      <scheme val="minor"/>
    </font>
    <font>
      <b/>
      <sz val="16"/>
      <name val="Calibri"/>
      <family val="2"/>
      <charset val="161"/>
    </font>
    <font>
      <sz val="11"/>
      <color theme="1"/>
      <name val="Calibri"/>
      <family val="2"/>
      <scheme val="minor"/>
    </font>
    <font>
      <i/>
      <sz val="14"/>
      <color theme="1"/>
      <name val="Calibri"/>
      <family val="2"/>
      <charset val="161"/>
      <scheme val="minor"/>
    </font>
    <font>
      <b/>
      <sz val="14"/>
      <color rgb="FF000000"/>
      <name val="Calibri"/>
      <family val="2"/>
    </font>
    <font>
      <b/>
      <vertAlign val="superscript"/>
      <sz val="16"/>
      <color rgb="FF000000"/>
      <name val="Calibri"/>
      <family val="2"/>
      <charset val="161"/>
    </font>
    <font>
      <b/>
      <vertAlign val="superscript"/>
      <sz val="16"/>
      <name val="Calibri"/>
      <family val="2"/>
      <charset val="161"/>
      <scheme val="minor"/>
    </font>
    <font>
      <b/>
      <vertAlign val="superscript"/>
      <sz val="18"/>
      <color theme="0"/>
      <name val="Calibri"/>
      <family val="2"/>
      <scheme val="minor"/>
    </font>
  </fonts>
  <fills count="10">
    <fill>
      <patternFill patternType="none"/>
    </fill>
    <fill>
      <patternFill patternType="gray125"/>
    </fill>
    <fill>
      <patternFill patternType="solid">
        <fgColor theme="3" tint="-0.249977111117893"/>
        <bgColor indexed="64"/>
      </patternFill>
    </fill>
    <fill>
      <patternFill patternType="solid">
        <fgColor rgb="FFFFFF00"/>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indexed="65"/>
        <bgColor indexed="64"/>
      </patternFill>
    </fill>
    <fill>
      <patternFill patternType="solid">
        <fgColor theme="4" tint="0.59996337778862885"/>
        <bgColor indexed="64"/>
      </patternFill>
    </fill>
    <fill>
      <patternFill patternType="solid">
        <fgColor theme="4" tint="0.59996337778862885"/>
        <bgColor auto="1"/>
      </patternFill>
    </fill>
    <fill>
      <patternFill patternType="solid">
        <fgColor theme="0"/>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double">
        <color indexed="64"/>
      </right>
      <top style="thin">
        <color auto="1"/>
      </top>
      <bottom style="thin">
        <color auto="1"/>
      </bottom>
      <diagonal/>
    </border>
    <border>
      <left/>
      <right style="double">
        <color auto="1"/>
      </right>
      <top/>
      <bottom/>
      <diagonal/>
    </border>
    <border>
      <left style="thin">
        <color auto="1"/>
      </left>
      <right style="thin">
        <color auto="1"/>
      </right>
      <top style="double">
        <color indexed="64"/>
      </top>
      <bottom style="thin">
        <color auto="1"/>
      </bottom>
      <diagonal/>
    </border>
    <border>
      <left style="thin">
        <color auto="1"/>
      </left>
      <right style="thin">
        <color auto="1"/>
      </right>
      <top style="thin">
        <color auto="1"/>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auto="1"/>
      </left>
      <right/>
      <top style="thin">
        <color auto="1"/>
      </top>
      <bottom style="double">
        <color indexed="64"/>
      </bottom>
      <diagonal/>
    </border>
    <border>
      <left/>
      <right style="thin">
        <color auto="1"/>
      </right>
      <top style="thin">
        <color auto="1"/>
      </top>
      <bottom style="double">
        <color indexed="64"/>
      </bottom>
      <diagonal/>
    </border>
    <border>
      <left/>
      <right style="double">
        <color auto="1"/>
      </right>
      <top style="thin">
        <color indexed="64"/>
      </top>
      <bottom style="double">
        <color indexed="64"/>
      </bottom>
      <diagonal/>
    </border>
    <border>
      <left style="thin">
        <color auto="1"/>
      </left>
      <right style="thin">
        <color auto="1"/>
      </right>
      <top/>
      <bottom style="double">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double">
        <color indexed="64"/>
      </left>
      <right style="thin">
        <color indexed="64"/>
      </right>
      <top style="thin">
        <color indexed="64"/>
      </top>
      <bottom style="double">
        <color indexed="64"/>
      </bottom>
      <diagonal/>
    </border>
    <border>
      <left style="thin">
        <color auto="1"/>
      </left>
      <right style="thin">
        <color auto="1"/>
      </right>
      <top/>
      <bottom style="thin">
        <color auto="1"/>
      </bottom>
      <diagonal/>
    </border>
    <border>
      <left style="thin">
        <color auto="1"/>
      </left>
      <right/>
      <top/>
      <bottom style="thin">
        <color indexed="64"/>
      </bottom>
      <diagonal/>
    </border>
    <border>
      <left/>
      <right style="thin">
        <color auto="1"/>
      </right>
      <top/>
      <bottom style="thin">
        <color auto="1"/>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bottom/>
      <diagonal/>
    </border>
    <border>
      <left style="thin">
        <color auto="1"/>
      </left>
      <right style="thin">
        <color auto="1"/>
      </right>
      <top style="double">
        <color indexed="64"/>
      </top>
      <bottom/>
      <diagonal/>
    </border>
    <border>
      <left style="thin">
        <color auto="1"/>
      </left>
      <right/>
      <top style="double">
        <color indexed="64"/>
      </top>
      <bottom style="thin">
        <color indexed="64"/>
      </bottom>
      <diagonal/>
    </border>
    <border>
      <left/>
      <right style="double">
        <color indexed="64"/>
      </right>
      <top style="double">
        <color indexed="64"/>
      </top>
      <bottom style="thin">
        <color indexed="64"/>
      </bottom>
      <diagonal/>
    </border>
  </borders>
  <cellStyleXfs count="2">
    <xf numFmtId="0" fontId="0" fillId="0" borderId="0"/>
    <xf numFmtId="0" fontId="9" fillId="0" borderId="0"/>
  </cellStyleXfs>
  <cellXfs count="116">
    <xf numFmtId="0" fontId="0" fillId="0" borderId="0" xfId="0"/>
    <xf numFmtId="0" fontId="2" fillId="0" borderId="0" xfId="0" applyFont="1" applyAlignment="1">
      <alignment horizontal="center"/>
    </xf>
    <xf numFmtId="0" fontId="1" fillId="2" borderId="1" xfId="0" applyFont="1" applyFill="1" applyBorder="1" applyAlignment="1">
      <alignment horizontal="center" vertical="center"/>
    </xf>
    <xf numFmtId="0" fontId="1" fillId="2" borderId="0" xfId="0" applyFont="1" applyFill="1" applyAlignment="1">
      <alignment horizontal="center" vertical="center"/>
    </xf>
    <xf numFmtId="14" fontId="0" fillId="0" borderId="0" xfId="0" applyNumberFormat="1"/>
    <xf numFmtId="166" fontId="0" fillId="0" borderId="0" xfId="0" applyNumberFormat="1"/>
    <xf numFmtId="0" fontId="0" fillId="3" borderId="0" xfId="0" applyFill="1"/>
    <xf numFmtId="0" fontId="3" fillId="0" borderId="0" xfId="0" applyFont="1"/>
    <xf numFmtId="0" fontId="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44" fontId="5" fillId="0" borderId="5" xfId="0" applyNumberFormat="1" applyFont="1" applyBorder="1" applyAlignment="1" applyProtection="1">
      <alignment horizontal="center" vertical="center"/>
      <protection hidden="1"/>
    </xf>
    <xf numFmtId="44" fontId="5" fillId="0" borderId="1" xfId="0" applyNumberFormat="1" applyFont="1" applyBorder="1" applyAlignment="1" applyProtection="1">
      <alignment horizontal="center" vertical="center"/>
      <protection hidden="1"/>
    </xf>
    <xf numFmtId="44" fontId="5" fillId="0" borderId="4" xfId="0" applyNumberFormat="1" applyFont="1" applyBorder="1" applyAlignment="1" applyProtection="1">
      <alignment horizontal="center" vertical="center"/>
      <protection hidden="1"/>
    </xf>
    <xf numFmtId="164" fontId="5" fillId="0" borderId="4" xfId="0" applyNumberFormat="1" applyFont="1" applyBorder="1" applyAlignment="1" applyProtection="1">
      <alignment horizontal="center" vertical="center"/>
      <protection hidden="1"/>
    </xf>
    <xf numFmtId="9" fontId="5" fillId="0" borderId="4" xfId="0" applyNumberFormat="1" applyFont="1" applyBorder="1" applyAlignment="1" applyProtection="1">
      <alignment horizontal="center" vertical="center" wrapText="1"/>
      <protection hidden="1"/>
    </xf>
    <xf numFmtId="1" fontId="5" fillId="0" borderId="4" xfId="0" applyNumberFormat="1" applyFont="1" applyBorder="1" applyAlignment="1" applyProtection="1">
      <alignment horizontal="center" vertical="center" wrapText="1"/>
      <protection hidden="1"/>
    </xf>
    <xf numFmtId="164" fontId="5" fillId="0" borderId="1" xfId="0" applyNumberFormat="1"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9" fontId="5" fillId="0" borderId="1" xfId="0" applyNumberFormat="1" applyFont="1" applyBorder="1" applyAlignment="1" applyProtection="1">
      <alignment horizontal="center" vertical="center" wrapText="1"/>
      <protection hidden="1"/>
    </xf>
    <xf numFmtId="1" fontId="5" fillId="0" borderId="1" xfId="0" applyNumberFormat="1" applyFont="1" applyBorder="1" applyAlignment="1" applyProtection="1">
      <alignment horizontal="center" vertical="center" wrapText="1"/>
      <protection hidden="1"/>
    </xf>
    <xf numFmtId="164" fontId="5" fillId="0" borderId="5"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9" fontId="5" fillId="0" borderId="5" xfId="0" applyNumberFormat="1" applyFont="1" applyBorder="1" applyAlignment="1" applyProtection="1">
      <alignment horizontal="center" vertical="center" wrapText="1"/>
      <protection hidden="1"/>
    </xf>
    <xf numFmtId="1" fontId="5" fillId="0" borderId="5" xfId="0" applyNumberFormat="1" applyFont="1" applyBorder="1" applyAlignment="1" applyProtection="1">
      <alignment horizontal="center" vertical="center" wrapText="1"/>
      <protection hidden="1"/>
    </xf>
    <xf numFmtId="44" fontId="5" fillId="0" borderId="5" xfId="0" applyNumberFormat="1" applyFont="1" applyBorder="1" applyAlignment="1" applyProtection="1">
      <alignment vertical="center"/>
      <protection hidden="1"/>
    </xf>
    <xf numFmtId="44" fontId="5" fillId="0" borderId="1" xfId="0" applyNumberFormat="1" applyFont="1" applyBorder="1" applyAlignment="1" applyProtection="1">
      <alignment vertical="center"/>
      <protection hidden="1"/>
    </xf>
    <xf numFmtId="165" fontId="5" fillId="0" borderId="4"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wrapText="1"/>
      <protection hidden="1"/>
    </xf>
    <xf numFmtId="165" fontId="5" fillId="0" borderId="1" xfId="0" applyNumberFormat="1"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165" fontId="5" fillId="0" borderId="5"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wrapText="1"/>
      <protection hidden="1"/>
    </xf>
    <xf numFmtId="0" fontId="7" fillId="5" borderId="9" xfId="0" applyFont="1" applyFill="1" applyBorder="1" applyAlignment="1" applyProtection="1">
      <alignment horizontal="center" vertical="center"/>
      <protection hidden="1"/>
    </xf>
    <xf numFmtId="0" fontId="7" fillId="5" borderId="5" xfId="0" applyFont="1" applyFill="1" applyBorder="1" applyAlignment="1" applyProtection="1">
      <alignment horizontal="center" vertical="center"/>
      <protection hidden="1"/>
    </xf>
    <xf numFmtId="0" fontId="7" fillId="5" borderId="5" xfId="0" applyFont="1" applyFill="1" applyBorder="1" applyAlignment="1" applyProtection="1">
      <alignment horizontal="center" vertical="center" wrapText="1"/>
      <protection hidden="1"/>
    </xf>
    <xf numFmtId="0" fontId="8" fillId="5" borderId="4" xfId="0" applyFont="1" applyFill="1" applyBorder="1" applyAlignment="1" applyProtection="1">
      <alignment horizontal="center" vertical="center" wrapText="1"/>
      <protection hidden="1"/>
    </xf>
    <xf numFmtId="0" fontId="7" fillId="5" borderId="4" xfId="0" applyFont="1" applyFill="1" applyBorder="1" applyAlignment="1" applyProtection="1">
      <alignment horizontal="center" vertical="center"/>
      <protection hidden="1"/>
    </xf>
    <xf numFmtId="0" fontId="7" fillId="5" borderId="4" xfId="0" applyFont="1" applyFill="1" applyBorder="1" applyAlignment="1" applyProtection="1">
      <alignment horizontal="center" vertical="center" wrapText="1"/>
      <protection hidden="1"/>
    </xf>
    <xf numFmtId="166" fontId="5" fillId="0" borderId="1" xfId="0" applyNumberFormat="1" applyFont="1" applyBorder="1" applyAlignment="1" applyProtection="1">
      <alignment horizontal="center" vertical="center"/>
      <protection hidden="1"/>
    </xf>
    <xf numFmtId="0" fontId="5" fillId="0" borderId="12" xfId="0" applyFont="1" applyBorder="1" applyAlignment="1" applyProtection="1">
      <alignment horizontal="center" vertical="center" wrapText="1"/>
      <protection hidden="1"/>
    </xf>
    <xf numFmtId="0" fontId="10" fillId="0" borderId="0" xfId="0" applyFont="1"/>
    <xf numFmtId="164" fontId="5" fillId="0" borderId="12" xfId="0" applyNumberFormat="1" applyFont="1" applyBorder="1" applyAlignment="1" applyProtection="1">
      <alignment horizontal="center" vertical="center"/>
      <protection hidden="1"/>
    </xf>
    <xf numFmtId="165" fontId="5" fillId="0" borderId="12" xfId="0" applyNumberFormat="1" applyFont="1" applyBorder="1" applyAlignment="1" applyProtection="1">
      <alignment horizontal="center" vertical="center"/>
      <protection hidden="1"/>
    </xf>
    <xf numFmtId="9" fontId="5" fillId="0" borderId="12" xfId="0" applyNumberFormat="1" applyFont="1" applyBorder="1" applyAlignment="1" applyProtection="1">
      <alignment horizontal="center" vertical="center" wrapText="1"/>
      <protection hidden="1"/>
    </xf>
    <xf numFmtId="1" fontId="5" fillId="0" borderId="12" xfId="0" applyNumberFormat="1" applyFont="1" applyBorder="1" applyAlignment="1" applyProtection="1">
      <alignment horizontal="center" vertical="center" wrapText="1"/>
      <protection hidden="1"/>
    </xf>
    <xf numFmtId="44" fontId="5" fillId="0" borderId="12" xfId="0" applyNumberFormat="1" applyFont="1" applyBorder="1" applyAlignment="1" applyProtection="1">
      <alignment horizontal="center" vertical="center"/>
      <protection hidden="1"/>
    </xf>
    <xf numFmtId="0" fontId="5" fillId="0" borderId="15" xfId="0" applyFont="1" applyBorder="1" applyAlignment="1" applyProtection="1">
      <alignment horizontal="center" vertical="center" wrapText="1"/>
      <protection hidden="1"/>
    </xf>
    <xf numFmtId="3" fontId="5" fillId="7" borderId="4" xfId="0" applyNumberFormat="1" applyFont="1" applyFill="1" applyBorder="1" applyAlignment="1" applyProtection="1">
      <alignment horizontal="center" vertical="center"/>
      <protection locked="0"/>
    </xf>
    <xf numFmtId="3" fontId="5" fillId="7" borderId="4" xfId="0" applyNumberFormat="1" applyFont="1" applyFill="1" applyBorder="1" applyAlignment="1" applyProtection="1">
      <alignment horizontal="center" vertical="center" wrapText="1"/>
      <protection locked="0"/>
    </xf>
    <xf numFmtId="3" fontId="5" fillId="7" borderId="1" xfId="0" applyNumberFormat="1" applyFont="1" applyFill="1" applyBorder="1" applyAlignment="1" applyProtection="1">
      <alignment horizontal="center" vertical="center"/>
      <protection locked="0"/>
    </xf>
    <xf numFmtId="3" fontId="5" fillId="7" borderId="1" xfId="0" applyNumberFormat="1" applyFont="1" applyFill="1" applyBorder="1" applyAlignment="1" applyProtection="1">
      <alignment horizontal="center" vertical="center" wrapText="1"/>
      <protection locked="0"/>
    </xf>
    <xf numFmtId="3" fontId="5" fillId="7" borderId="12" xfId="0" applyNumberFormat="1" applyFont="1" applyFill="1" applyBorder="1" applyAlignment="1" applyProtection="1">
      <alignment horizontal="center" vertical="center"/>
      <protection locked="0"/>
    </xf>
    <xf numFmtId="3" fontId="5" fillId="7" borderId="12" xfId="0" applyNumberFormat="1" applyFont="1" applyFill="1" applyBorder="1" applyAlignment="1" applyProtection="1">
      <alignment horizontal="center" vertical="center" wrapText="1"/>
      <protection locked="0"/>
    </xf>
    <xf numFmtId="3" fontId="5" fillId="7" borderId="5" xfId="0" applyNumberFormat="1" applyFont="1" applyFill="1" applyBorder="1" applyAlignment="1" applyProtection="1">
      <alignment horizontal="center" vertical="center"/>
      <protection locked="0"/>
    </xf>
    <xf numFmtId="3" fontId="5" fillId="7" borderId="5" xfId="0" applyNumberFormat="1" applyFont="1" applyFill="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hidden="1"/>
    </xf>
    <xf numFmtId="0" fontId="7" fillId="5" borderId="16" xfId="0" applyFont="1" applyFill="1" applyBorder="1" applyAlignment="1" applyProtection="1">
      <alignment horizontal="center" vertical="center"/>
      <protection hidden="1"/>
    </xf>
    <xf numFmtId="0" fontId="7" fillId="5" borderId="16" xfId="0" applyFont="1" applyFill="1"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7" fillId="5" borderId="19" xfId="0" applyFont="1" applyFill="1" applyBorder="1" applyAlignment="1" applyProtection="1">
      <alignment horizontal="center" vertical="center"/>
      <protection hidden="1"/>
    </xf>
    <xf numFmtId="0" fontId="7" fillId="5" borderId="14" xfId="0" applyFont="1" applyFill="1" applyBorder="1" applyAlignment="1" applyProtection="1">
      <alignment horizontal="center" vertical="center"/>
      <protection hidden="1"/>
    </xf>
    <xf numFmtId="0" fontId="7" fillId="5" borderId="12" xfId="0" applyFont="1" applyFill="1" applyBorder="1" applyAlignment="1" applyProtection="1">
      <alignment horizontal="center" vertical="center"/>
      <protection hidden="1"/>
    </xf>
    <xf numFmtId="0" fontId="7" fillId="5" borderId="12" xfId="0" applyFont="1" applyFill="1" applyBorder="1" applyAlignment="1" applyProtection="1">
      <alignment horizontal="center" vertical="center" wrapText="1"/>
      <protection hidden="1"/>
    </xf>
    <xf numFmtId="0" fontId="5" fillId="0" borderId="11" xfId="0" applyFont="1" applyBorder="1" applyAlignment="1" applyProtection="1">
      <alignment vertical="center" wrapText="1"/>
      <protection hidden="1"/>
    </xf>
    <xf numFmtId="0" fontId="10" fillId="9" borderId="0" xfId="0" applyFont="1" applyFill="1"/>
    <xf numFmtId="0" fontId="0" fillId="9" borderId="0" xfId="0" applyFill="1"/>
    <xf numFmtId="9" fontId="5" fillId="0" borderId="22" xfId="0" applyNumberFormat="1" applyFont="1" applyBorder="1" applyAlignment="1" applyProtection="1">
      <alignment horizontal="center" vertical="center" wrapText="1"/>
      <protection hidden="1"/>
    </xf>
    <xf numFmtId="9" fontId="5" fillId="6" borderId="1" xfId="0" applyNumberFormat="1" applyFont="1" applyFill="1" applyBorder="1" applyAlignment="1" applyProtection="1">
      <alignment horizontal="center" vertical="center"/>
      <protection locked="0"/>
    </xf>
    <xf numFmtId="3" fontId="5" fillId="7" borderId="5" xfId="0" applyNumberFormat="1" applyFont="1" applyFill="1" applyBorder="1" applyAlignment="1" applyProtection="1">
      <alignment horizontal="center" vertical="center" wrapText="1"/>
      <protection locked="0"/>
    </xf>
    <xf numFmtId="0" fontId="4" fillId="8" borderId="0" xfId="0" applyFont="1" applyFill="1" applyAlignment="1">
      <alignment horizontal="center" vertical="center"/>
    </xf>
    <xf numFmtId="0" fontId="7" fillId="5" borderId="4" xfId="0" applyFont="1" applyFill="1" applyBorder="1" applyAlignment="1" applyProtection="1">
      <alignment horizontal="center" vertical="center" wrapText="1"/>
      <protection hidden="1"/>
    </xf>
    <xf numFmtId="44" fontId="5" fillId="0" borderId="2" xfId="0" applyNumberFormat="1" applyFont="1" applyBorder="1" applyAlignment="1" applyProtection="1">
      <alignment horizontal="center" vertical="center"/>
      <protection hidden="1"/>
    </xf>
    <xf numFmtId="44" fontId="5" fillId="0" borderId="7" xfId="0" applyNumberFormat="1" applyFont="1" applyBorder="1" applyAlignment="1" applyProtection="1">
      <alignment horizontal="center" vertical="center"/>
      <protection hidden="1"/>
    </xf>
    <xf numFmtId="0" fontId="7" fillId="5" borderId="4" xfId="0" applyFont="1" applyFill="1" applyBorder="1" applyAlignment="1" applyProtection="1">
      <alignment horizontal="center" vertical="center"/>
      <protection hidden="1"/>
    </xf>
    <xf numFmtId="0" fontId="7" fillId="5" borderId="6" xfId="0" applyFont="1" applyFill="1" applyBorder="1" applyAlignment="1" applyProtection="1">
      <alignment horizontal="center" vertical="center"/>
      <protection hidden="1"/>
    </xf>
    <xf numFmtId="10" fontId="5" fillId="0" borderId="1" xfId="0" applyNumberFormat="1" applyFont="1" applyBorder="1" applyAlignment="1" applyProtection="1">
      <alignment horizontal="center" vertical="center"/>
      <protection hidden="1"/>
    </xf>
    <xf numFmtId="9" fontId="5" fillId="0" borderId="5" xfId="0" applyNumberFormat="1" applyFont="1" applyBorder="1" applyAlignment="1" applyProtection="1">
      <alignment horizontal="center" vertical="center"/>
      <protection hidden="1"/>
    </xf>
    <xf numFmtId="0" fontId="7" fillId="5" borderId="17" xfId="0" applyFont="1" applyFill="1" applyBorder="1" applyAlignment="1" applyProtection="1">
      <alignment horizontal="center" vertical="center" wrapText="1"/>
      <protection hidden="1"/>
    </xf>
    <xf numFmtId="0" fontId="7" fillId="5" borderId="18" xfId="0" applyFont="1" applyFill="1" applyBorder="1" applyAlignment="1" applyProtection="1">
      <alignment horizontal="center" vertical="center" wrapText="1"/>
      <protection hidden="1"/>
    </xf>
    <xf numFmtId="10" fontId="5" fillId="0" borderId="5" xfId="0" applyNumberFormat="1" applyFont="1" applyBorder="1" applyAlignment="1" applyProtection="1">
      <alignment horizontal="center" vertical="center"/>
      <protection hidden="1"/>
    </xf>
    <xf numFmtId="0" fontId="7" fillId="5" borderId="16" xfId="0" applyFont="1" applyFill="1" applyBorder="1" applyAlignment="1" applyProtection="1">
      <alignment horizontal="center" vertical="center"/>
      <protection hidden="1"/>
    </xf>
    <xf numFmtId="0" fontId="7" fillId="5" borderId="20" xfId="0" applyFont="1" applyFill="1" applyBorder="1" applyAlignment="1" applyProtection="1">
      <alignment horizontal="center" vertical="center"/>
      <protection hidden="1"/>
    </xf>
    <xf numFmtId="0" fontId="7" fillId="5" borderId="16" xfId="0"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3" fontId="5" fillId="7" borderId="1" xfId="0" applyNumberFormat="1" applyFont="1" applyFill="1" applyBorder="1" applyAlignment="1" applyProtection="1">
      <alignment horizontal="center" vertical="center"/>
      <protection locked="0"/>
    </xf>
    <xf numFmtId="3" fontId="5" fillId="7" borderId="5" xfId="0" applyNumberFormat="1" applyFont="1" applyFill="1" applyBorder="1" applyAlignment="1" applyProtection="1">
      <alignment horizontal="center" vertical="center"/>
      <protection locked="0"/>
    </xf>
    <xf numFmtId="164" fontId="5" fillId="7" borderId="1" xfId="0" applyNumberFormat="1" applyFont="1" applyFill="1" applyBorder="1" applyAlignment="1" applyProtection="1">
      <alignment horizontal="center" vertical="center"/>
      <protection locked="0"/>
    </xf>
    <xf numFmtId="164" fontId="5" fillId="7" borderId="5" xfId="0" applyNumberFormat="1" applyFont="1" applyFill="1" applyBorder="1" applyAlignment="1" applyProtection="1">
      <alignment horizontal="center" vertical="center"/>
      <protection locked="0"/>
    </xf>
    <xf numFmtId="0" fontId="6" fillId="4" borderId="0" xfId="0" applyFont="1" applyFill="1" applyAlignment="1" applyProtection="1">
      <alignment horizontal="center" vertical="center"/>
      <protection hidden="1"/>
    </xf>
    <xf numFmtId="0" fontId="6" fillId="4" borderId="3" xfId="0" applyFont="1" applyFill="1" applyBorder="1" applyAlignment="1" applyProtection="1">
      <alignment horizontal="center" vertical="center"/>
      <protection hidden="1"/>
    </xf>
    <xf numFmtId="44" fontId="5" fillId="0" borderId="5" xfId="0" applyNumberFormat="1" applyFont="1" applyBorder="1" applyAlignment="1" applyProtection="1">
      <alignment horizontal="center" vertical="center"/>
      <protection hidden="1"/>
    </xf>
    <xf numFmtId="9" fontId="5" fillId="6" borderId="12" xfId="0" applyNumberFormat="1" applyFont="1" applyFill="1" applyBorder="1" applyAlignment="1" applyProtection="1">
      <alignment horizontal="center" vertical="center"/>
      <protection locked="0"/>
    </xf>
    <xf numFmtId="44" fontId="5" fillId="0" borderId="4" xfId="0" applyNumberFormat="1" applyFont="1" applyBorder="1" applyAlignment="1" applyProtection="1">
      <alignment horizontal="center" vertical="center"/>
      <protection hidden="1"/>
    </xf>
    <xf numFmtId="0" fontId="7" fillId="5" borderId="8" xfId="0" applyFont="1" applyFill="1" applyBorder="1" applyAlignment="1" applyProtection="1">
      <alignment horizontal="center" vertical="center"/>
      <protection hidden="1"/>
    </xf>
    <xf numFmtId="0" fontId="7" fillId="5" borderId="10" xfId="0" applyFont="1" applyFill="1" applyBorder="1" applyAlignment="1" applyProtection="1">
      <alignment horizontal="center" vertical="center"/>
      <protection hidden="1"/>
    </xf>
    <xf numFmtId="9" fontId="5" fillId="6" borderId="4" xfId="0" applyNumberFormat="1" applyFont="1" applyFill="1" applyBorder="1" applyAlignment="1" applyProtection="1">
      <alignment horizontal="center" vertical="center"/>
      <protection locked="0"/>
    </xf>
    <xf numFmtId="44" fontId="5" fillId="0" borderId="1" xfId="0" applyNumberFormat="1" applyFont="1" applyBorder="1" applyAlignment="1" applyProtection="1">
      <alignment horizontal="center" vertical="center"/>
      <protection hidden="1"/>
    </xf>
    <xf numFmtId="0" fontId="7" fillId="5" borderId="8" xfId="0" applyFont="1" applyFill="1" applyBorder="1" applyAlignment="1" applyProtection="1">
      <alignment horizontal="center" vertical="center" wrapText="1"/>
      <protection hidden="1"/>
    </xf>
    <xf numFmtId="0" fontId="7" fillId="5" borderId="9" xfId="0" applyFont="1" applyFill="1" applyBorder="1" applyAlignment="1" applyProtection="1">
      <alignment horizontal="center" vertical="center" wrapText="1"/>
      <protection hidden="1"/>
    </xf>
    <xf numFmtId="44" fontId="5" fillId="9" borderId="1" xfId="0" applyNumberFormat="1" applyFont="1" applyFill="1" applyBorder="1" applyAlignment="1" applyProtection="1">
      <alignment horizontal="center" vertical="center"/>
      <protection hidden="1"/>
    </xf>
    <xf numFmtId="44" fontId="5" fillId="9" borderId="12" xfId="0" applyNumberFormat="1" applyFont="1" applyFill="1" applyBorder="1" applyAlignment="1" applyProtection="1">
      <alignment horizontal="center" vertical="center"/>
      <protection hidden="1"/>
    </xf>
    <xf numFmtId="9" fontId="5" fillId="6" borderId="5" xfId="0" applyNumberFormat="1" applyFont="1" applyFill="1" applyBorder="1" applyAlignment="1" applyProtection="1">
      <alignment horizontal="center" vertical="center"/>
      <protection locked="0"/>
    </xf>
    <xf numFmtId="44" fontId="5" fillId="0" borderId="8" xfId="0" applyNumberFormat="1" applyFont="1" applyBorder="1" applyAlignment="1" applyProtection="1">
      <alignment horizontal="center" vertical="center"/>
      <protection hidden="1"/>
    </xf>
    <xf numFmtId="44" fontId="5" fillId="0" borderId="10" xfId="0" applyNumberFormat="1" applyFont="1" applyBorder="1" applyAlignment="1" applyProtection="1">
      <alignment horizontal="center" vertical="center"/>
      <protection hidden="1"/>
    </xf>
    <xf numFmtId="0" fontId="7" fillId="5" borderId="10" xfId="0" applyFont="1" applyFill="1" applyBorder="1" applyAlignment="1" applyProtection="1">
      <alignment horizontal="center" vertical="center" wrapText="1"/>
      <protection hidden="1"/>
    </xf>
    <xf numFmtId="44" fontId="5" fillId="0" borderId="23" xfId="0" applyNumberFormat="1" applyFont="1" applyBorder="1" applyAlignment="1" applyProtection="1">
      <alignment horizontal="center" vertical="center"/>
      <protection hidden="1"/>
    </xf>
    <xf numFmtId="44" fontId="5" fillId="0" borderId="24" xfId="0" applyNumberFormat="1" applyFont="1" applyBorder="1" applyAlignment="1" applyProtection="1">
      <alignment horizontal="center" vertical="center"/>
      <protection hidden="1"/>
    </xf>
    <xf numFmtId="0" fontId="7" fillId="5" borderId="13" xfId="0" applyFont="1" applyFill="1" applyBorder="1" applyAlignment="1" applyProtection="1">
      <alignment horizontal="center" vertical="center" wrapText="1"/>
      <protection hidden="1"/>
    </xf>
    <xf numFmtId="0" fontId="7" fillId="5" borderId="14" xfId="0" applyFont="1" applyFill="1" applyBorder="1" applyAlignment="1" applyProtection="1">
      <alignment horizontal="center" vertical="center" wrapText="1"/>
      <protection hidden="1"/>
    </xf>
    <xf numFmtId="0" fontId="0" fillId="0" borderId="0" xfId="0" applyProtection="1">
      <protection locked="0"/>
    </xf>
    <xf numFmtId="0" fontId="3" fillId="0" borderId="0" xfId="0" applyFont="1" applyAlignment="1" applyProtection="1">
      <alignment horizontal="center" vertical="center"/>
      <protection locked="0"/>
    </xf>
    <xf numFmtId="0" fontId="3" fillId="0" borderId="0" xfId="0" applyFont="1" applyProtection="1">
      <protection locked="0"/>
    </xf>
    <xf numFmtId="49" fontId="3" fillId="0" borderId="21" xfId="0" applyNumberFormat="1" applyFont="1" applyBorder="1" applyAlignment="1" applyProtection="1">
      <alignment horizontal="left" vertical="top"/>
      <protection locked="0"/>
    </xf>
    <xf numFmtId="49" fontId="3" fillId="0" borderId="0" xfId="0" applyNumberFormat="1" applyFont="1" applyAlignment="1" applyProtection="1">
      <alignment horizontal="left" vertical="top"/>
      <protection locked="0"/>
    </xf>
  </cellXfs>
  <cellStyles count="2">
    <cellStyle name="Normal" xfId="0" builtinId="0"/>
    <cellStyle name="Normal 2" xfId="1" xr:uid="{75187E10-BDE1-4C4A-84AE-202C10E7D62D}"/>
  </cellStyles>
  <dxfs count="0"/>
  <tableStyles count="0" defaultTableStyle="TableStyleMedium2" defaultPivotStyle="PivotStyleLight16"/>
  <colors>
    <mruColors>
      <color rgb="FF2D9951"/>
      <color rgb="FF21A340"/>
      <color rgb="FF1C882E"/>
      <color rgb="FFD5E462"/>
      <color rgb="FFEDF5B1"/>
      <color rgb="FFDCE9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841375</xdr:colOff>
      <xdr:row>0</xdr:row>
      <xdr:rowOff>816606</xdr:rowOff>
    </xdr:to>
    <xdr:pic>
      <xdr:nvPicPr>
        <xdr:cNvPr id="3" name="Picture 2">
          <a:extLst>
            <a:ext uri="{FF2B5EF4-FFF2-40B4-BE49-F238E27FC236}">
              <a16:creationId xmlns:a16="http://schemas.microsoft.com/office/drawing/2014/main" id="{3FE5CCC6-E339-4A63-70C0-329498B00AC5}"/>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tretch>
          <a:fillRect/>
        </a:stretch>
      </xdr:blipFill>
      <xdr:spPr>
        <a:xfrm>
          <a:off x="0" y="1"/>
          <a:ext cx="841375" cy="820415"/>
        </a:xfrm>
        <a:prstGeom prst="ellipse">
          <a:avLst/>
        </a:prstGeom>
        <a:ln>
          <a:noFill/>
        </a:ln>
        <a:effectLst>
          <a:softEdge rad="112500"/>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841375</xdr:colOff>
      <xdr:row>0</xdr:row>
      <xdr:rowOff>820416</xdr:rowOff>
    </xdr:to>
    <xdr:pic>
      <xdr:nvPicPr>
        <xdr:cNvPr id="2" name="Picture 1">
          <a:extLst>
            <a:ext uri="{FF2B5EF4-FFF2-40B4-BE49-F238E27FC236}">
              <a16:creationId xmlns:a16="http://schemas.microsoft.com/office/drawing/2014/main" id="{EC94B36F-46DE-4B01-91C5-E3DB66C257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841375" cy="8108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N23"/>
  <sheetViews>
    <sheetView showGridLines="0" tabSelected="1" zoomScale="60" zoomScaleNormal="60" workbookViewId="0">
      <selection activeCell="D13" sqref="D13"/>
    </sheetView>
  </sheetViews>
  <sheetFormatPr defaultColWidth="8.88671875" defaultRowHeight="14.4" x14ac:dyDescent="0.3"/>
  <cols>
    <col min="1" max="1" width="58.88671875" customWidth="1"/>
    <col min="2" max="2" width="31.44140625" customWidth="1"/>
    <col min="3" max="3" width="27.44140625" customWidth="1"/>
    <col min="4" max="4" width="53.44140625" customWidth="1"/>
    <col min="5" max="5" width="56.88671875" customWidth="1"/>
    <col min="6" max="6" width="16.88671875" customWidth="1"/>
    <col min="7" max="7" width="27.6640625" bestFit="1" customWidth="1"/>
    <col min="8" max="8" width="16.88671875" bestFit="1" customWidth="1"/>
    <col min="9" max="9" width="15.109375" customWidth="1"/>
    <col min="10" max="10" width="18.5546875" customWidth="1"/>
    <col min="11" max="11" width="20.33203125" bestFit="1" customWidth="1"/>
    <col min="12" max="12" width="16.88671875" customWidth="1"/>
    <col min="13" max="13" width="3" customWidth="1"/>
    <col min="14" max="15" width="18.109375" bestFit="1" customWidth="1"/>
    <col min="16" max="16" width="14.88671875" customWidth="1"/>
  </cols>
  <sheetData>
    <row r="1" spans="1:40" ht="65.400000000000006" customHeight="1" x14ac:dyDescent="0.3">
      <c r="A1" s="90" t="s">
        <v>77</v>
      </c>
      <c r="B1" s="90"/>
      <c r="C1" s="90"/>
      <c r="D1" s="90"/>
      <c r="E1" s="90"/>
      <c r="F1" s="90"/>
      <c r="G1" s="90"/>
      <c r="H1" s="90"/>
      <c r="I1" s="90"/>
      <c r="J1" s="90"/>
      <c r="K1" s="90"/>
      <c r="L1" s="90"/>
      <c r="M1" s="90"/>
      <c r="N1" s="90"/>
      <c r="O1" s="9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row>
    <row r="2" spans="1:40" s="8" customFormat="1" ht="117" customHeight="1" thickBot="1" x14ac:dyDescent="0.35">
      <c r="A2" s="33" t="s">
        <v>1</v>
      </c>
      <c r="B2" s="34" t="s">
        <v>2</v>
      </c>
      <c r="C2" s="34" t="s">
        <v>3</v>
      </c>
      <c r="D2" s="35" t="s">
        <v>4</v>
      </c>
      <c r="E2" s="34" t="s">
        <v>5</v>
      </c>
      <c r="F2" s="35" t="s">
        <v>6</v>
      </c>
      <c r="G2" s="35" t="s">
        <v>7</v>
      </c>
      <c r="H2" s="35" t="s">
        <v>8</v>
      </c>
      <c r="I2" s="35" t="s">
        <v>9</v>
      </c>
      <c r="J2" s="35" t="s">
        <v>10</v>
      </c>
      <c r="K2" s="35" t="s">
        <v>11</v>
      </c>
      <c r="L2" s="99" t="s">
        <v>62</v>
      </c>
      <c r="M2" s="100"/>
      <c r="N2" s="95" t="s">
        <v>65</v>
      </c>
      <c r="O2" s="96"/>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row>
    <row r="3" spans="1:40" s="7" customFormat="1" ht="45" customHeight="1" thickTop="1" x14ac:dyDescent="0.3">
      <c r="A3" s="56" t="s">
        <v>68</v>
      </c>
      <c r="B3" s="48" t="s">
        <v>40</v>
      </c>
      <c r="C3" s="28" t="s">
        <v>14</v>
      </c>
      <c r="D3" s="48"/>
      <c r="E3" s="49" t="s">
        <v>15</v>
      </c>
      <c r="F3" s="14">
        <f>VLOOKUP(E3,'B-SDM_ENTRY'!$A$1:$C$14,2,FALSE)</f>
        <v>1</v>
      </c>
      <c r="G3" s="27">
        <f>IF(B3=IPs!A2,VLOOKUP(E3,'B-SDM_ENTRY'!$A$2:$D$13,4,FALSE),VLOOKUP(E3,'B-SDM_EXIT'!$A$2:$D$13,4,FALSE))</f>
        <v>3.0410300000000001</v>
      </c>
      <c r="H3" s="28">
        <f>VLOOKUP(E3,'B-SDM_ENTRY'!$A$2:$C$13,3,FALSE)</f>
        <v>2.9714</v>
      </c>
      <c r="I3" s="15">
        <v>0</v>
      </c>
      <c r="J3" s="16" cm="1">
        <f t="array" ref="J3">IF(OR(E3='B-SDM_ENTRY'!A45:A52),365,366)</f>
        <v>365</v>
      </c>
      <c r="K3" s="13">
        <f>F3/J3*D3*G3/24*H3*(1-I3)</f>
        <v>0</v>
      </c>
      <c r="L3" s="97">
        <f>IF(F3&gt;=365,20%,IF(F3&lt;=1,100%,50%))</f>
        <v>1</v>
      </c>
      <c r="M3" s="97"/>
      <c r="N3" s="94">
        <f>K3*L3</f>
        <v>0</v>
      </c>
      <c r="O3" s="94"/>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row>
    <row r="4" spans="1:40" s="7" customFormat="1" ht="45" customHeight="1" x14ac:dyDescent="0.3">
      <c r="A4" s="59" t="s">
        <v>69</v>
      </c>
      <c r="B4" s="30" t="s">
        <v>16</v>
      </c>
      <c r="C4" s="30" t="s">
        <v>14</v>
      </c>
      <c r="D4" s="50"/>
      <c r="E4" s="51" t="s">
        <v>15</v>
      </c>
      <c r="F4" s="17">
        <f>VLOOKUP(E4,'B-SDM_ENTRY'!$A$1:$C$14,2,FALSE)</f>
        <v>1</v>
      </c>
      <c r="G4" s="29">
        <f>VLOOKUP(E4,'B-SDM_ENTRY'!$A$31:$D$42,4,FALSE)</f>
        <v>3.0410300000000001</v>
      </c>
      <c r="H4" s="30">
        <f>VLOOKUP(E4,'B-SDM_ENTRY'!$A$31:$D$42,3,FALSE)</f>
        <v>2.9714</v>
      </c>
      <c r="I4" s="19">
        <v>0</v>
      </c>
      <c r="J4" s="20" cm="1">
        <f t="array" ref="J4">IF(OR(E4='B-SDM_ENTRY'!A45:A52),365,366)</f>
        <v>365</v>
      </c>
      <c r="K4" s="12">
        <f>F4/J4*D4*G4/24*H4*(1-I4)</f>
        <v>0</v>
      </c>
      <c r="L4" s="68">
        <f>IF(F4&gt;=365,20%,IF(F4&lt;=1,100%,50%))</f>
        <v>1</v>
      </c>
      <c r="M4" s="68"/>
      <c r="N4" s="98">
        <f t="shared" ref="N4:N7" si="0">K4*L4</f>
        <v>0</v>
      </c>
      <c r="O4" s="98"/>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row>
    <row r="5" spans="1:40" s="7" customFormat="1" ht="45" customHeight="1" x14ac:dyDescent="0.3">
      <c r="A5" s="59" t="s">
        <v>70</v>
      </c>
      <c r="B5" s="30" t="s">
        <v>19</v>
      </c>
      <c r="C5" s="30" t="s">
        <v>14</v>
      </c>
      <c r="D5" s="50"/>
      <c r="E5" s="51" t="s">
        <v>15</v>
      </c>
      <c r="F5" s="17">
        <f>VLOOKUP(E5,'B-SDM_ENTRY'!$A$1:$C$14,2,FALSE)</f>
        <v>1</v>
      </c>
      <c r="G5" s="29">
        <f>IF(B5=IPs!A8,VLOOKUP(E5,'B-SDM_ENTRY'!$A$2:$D$13,4,FALSE),VLOOKUP(E5,'B-SDM_EXIT'!$A$2:$D$13,4,FALSE))</f>
        <v>3.0410300000000001</v>
      </c>
      <c r="H5" s="30">
        <f>VLOOKUP(E5,'B-SDM_ENTRY'!$A$2:$C$13,3,FALSE)</f>
        <v>2.9714</v>
      </c>
      <c r="I5" s="19">
        <v>0</v>
      </c>
      <c r="J5" s="20" cm="1">
        <f t="array" ref="J5">IF(OR(E5='B-SDM_ENTRY'!A45:A52),365,366)</f>
        <v>365</v>
      </c>
      <c r="K5" s="12">
        <f>F5/J5*D5*G5/24*H5*(1-I5)</f>
        <v>0</v>
      </c>
      <c r="L5" s="68">
        <f>IF(F5&gt;=365,20%,IF(F5&lt;=1,100%,50%))</f>
        <v>1</v>
      </c>
      <c r="M5" s="68"/>
      <c r="N5" s="101">
        <f t="shared" si="0"/>
        <v>0</v>
      </c>
      <c r="O5" s="101"/>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row>
    <row r="6" spans="1:40" s="7" customFormat="1" ht="45" customHeight="1" x14ac:dyDescent="0.3">
      <c r="A6" s="59" t="s">
        <v>71</v>
      </c>
      <c r="B6" s="30" t="s">
        <v>20</v>
      </c>
      <c r="C6" s="30" t="s">
        <v>21</v>
      </c>
      <c r="D6" s="50"/>
      <c r="E6" s="51" t="s">
        <v>15</v>
      </c>
      <c r="F6" s="17">
        <f>VLOOKUP(E6,'B-SDM_ENTRY'!$A$1:$C$14,2,FALSE)</f>
        <v>1</v>
      </c>
      <c r="G6" s="29">
        <f>VLOOKUP(E6,'B-SDM_EXIT'!$A$17:$D$28,4,FALSE)</f>
        <v>5.1869613000000001</v>
      </c>
      <c r="H6" s="30">
        <f>VLOOKUP(E6,'B-SDM_EXIT'!$A$17:$C$28,3,FALSE)</f>
        <v>2.9714</v>
      </c>
      <c r="I6" s="19">
        <v>0.1</v>
      </c>
      <c r="J6" s="20" cm="1">
        <f t="array" ref="J6">IF(OR(E6='B-SDM_ENTRY'!A45:A52),365,366)</f>
        <v>365</v>
      </c>
      <c r="K6" s="12">
        <f>F6/J6*D6*G6/24*H6*(1-I6)</f>
        <v>0</v>
      </c>
      <c r="L6" s="68">
        <f>IF(F6&gt;=365,20%,IF(F6&lt;=1,100%,50%))</f>
        <v>1</v>
      </c>
      <c r="M6" s="68"/>
      <c r="N6" s="101">
        <f t="shared" si="0"/>
        <v>0</v>
      </c>
      <c r="O6" s="101"/>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row>
    <row r="7" spans="1:40" s="7" customFormat="1" ht="54.6" customHeight="1" thickBot="1" x14ac:dyDescent="0.35">
      <c r="A7" s="40" t="s">
        <v>72</v>
      </c>
      <c r="B7" s="40" t="s">
        <v>22</v>
      </c>
      <c r="C7" s="53" t="s">
        <v>23</v>
      </c>
      <c r="D7" s="52"/>
      <c r="E7" s="53" t="s">
        <v>15</v>
      </c>
      <c r="F7" s="42">
        <f>VLOOKUP(E7,'B-SDM_ENTRY'!$A$1:$C$14,2,FALSE)</f>
        <v>1</v>
      </c>
      <c r="G7" s="43">
        <f>VLOOKUP(E7,'B-SDM_ENTRY'!$A$17:$D$28,4,FALSE)</f>
        <v>3.0410300000000001</v>
      </c>
      <c r="H7" s="40">
        <f>VLOOKUP(E7,'B-SDM_ENTRY'!$A$17:$C$28,3,FALSE)</f>
        <v>2.9714</v>
      </c>
      <c r="I7" s="44">
        <v>0.1</v>
      </c>
      <c r="J7" s="45" cm="1">
        <f t="array" ref="J7">IF(OR(E7='B-SDM_ENTRY'!A45:A52),365,366)</f>
        <v>365</v>
      </c>
      <c r="K7" s="46">
        <f>F7/J7*D7*G7/24*H7*(1-I7)</f>
        <v>0</v>
      </c>
      <c r="L7" s="93">
        <f>IF(F7&gt;=365,20%,IF(F7&lt;=1,100%,50%))</f>
        <v>1</v>
      </c>
      <c r="M7" s="93"/>
      <c r="N7" s="102">
        <f t="shared" si="0"/>
        <v>0</v>
      </c>
      <c r="O7" s="102"/>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row>
    <row r="8" spans="1:40" s="7" customFormat="1" ht="93.75" customHeight="1" thickTop="1" x14ac:dyDescent="0.3">
      <c r="A8" s="36" t="s">
        <v>24</v>
      </c>
      <c r="B8" s="37" t="s">
        <v>2</v>
      </c>
      <c r="C8" s="37" t="s">
        <v>3</v>
      </c>
      <c r="D8" s="38" t="s">
        <v>25</v>
      </c>
      <c r="E8" s="71" t="s">
        <v>26</v>
      </c>
      <c r="F8" s="71"/>
      <c r="G8" s="38" t="s">
        <v>27</v>
      </c>
      <c r="H8" s="38" t="s">
        <v>8</v>
      </c>
      <c r="I8" s="38" t="s">
        <v>28</v>
      </c>
      <c r="J8" s="38"/>
      <c r="K8" s="38" t="s">
        <v>11</v>
      </c>
      <c r="L8" s="71" t="s">
        <v>62</v>
      </c>
      <c r="M8" s="71"/>
      <c r="N8" s="74" t="str">
        <f>N2</f>
        <v>Guarantee Amount</v>
      </c>
      <c r="O8" s="75"/>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row>
    <row r="9" spans="1:40" s="7" customFormat="1" ht="51" customHeight="1" x14ac:dyDescent="0.3">
      <c r="A9" s="30" t="s">
        <v>29</v>
      </c>
      <c r="B9" s="40" t="s">
        <v>30</v>
      </c>
      <c r="C9" s="84" t="s">
        <v>31</v>
      </c>
      <c r="D9" s="86"/>
      <c r="E9" s="88"/>
      <c r="F9" s="88"/>
      <c r="G9" s="39">
        <v>3.0410300000000001</v>
      </c>
      <c r="H9" s="18">
        <f>IF(E9&lt;18,(ROUND((-0.0865507*E9)+3.0579123,4)),(IF(E9&lt;365,ROUND(1.5327293*EXP(-0.00117*E9),4),1)))</f>
        <v>3.0579000000000001</v>
      </c>
      <c r="I9" s="19">
        <v>0</v>
      </c>
      <c r="J9" s="18">
        <v>365</v>
      </c>
      <c r="K9" s="26">
        <f>IF(E9&lt;=365,E9/365*G9*D9*H9/24,G9*D9*H9/24)</f>
        <v>0</v>
      </c>
      <c r="L9" s="76">
        <f>IF(E9&gt;=365,20%,IF(E9&lt;=5,100%,IF(E9&gt;90,(50-(((E9-90)/275)*30))%,50%)))</f>
        <v>1</v>
      </c>
      <c r="M9" s="76"/>
      <c r="N9" s="12">
        <f>K9*L9</f>
        <v>0</v>
      </c>
      <c r="O9" s="72">
        <f>N9+N10</f>
        <v>0</v>
      </c>
      <c r="P9" s="114" t="s">
        <v>64</v>
      </c>
      <c r="Q9" s="113"/>
      <c r="R9" s="113"/>
      <c r="S9" s="113"/>
      <c r="T9" s="113"/>
      <c r="U9" s="113"/>
      <c r="V9" s="113"/>
      <c r="W9" s="113"/>
      <c r="X9" s="113"/>
      <c r="Y9" s="113"/>
      <c r="Z9" s="113"/>
      <c r="AA9" s="113"/>
      <c r="AB9" s="113"/>
      <c r="AC9" s="113"/>
      <c r="AD9" s="113"/>
      <c r="AE9" s="113"/>
      <c r="AF9" s="113"/>
      <c r="AG9" s="113"/>
      <c r="AH9" s="113"/>
      <c r="AI9" s="113"/>
      <c r="AJ9" s="113"/>
      <c r="AK9" s="113"/>
      <c r="AL9" s="113"/>
      <c r="AM9" s="113"/>
      <c r="AN9" s="113"/>
    </row>
    <row r="10" spans="1:40" s="7" customFormat="1" ht="55.5" customHeight="1" thickBot="1" x14ac:dyDescent="0.35">
      <c r="A10" s="32" t="s">
        <v>32</v>
      </c>
      <c r="B10" s="64"/>
      <c r="C10" s="85"/>
      <c r="D10" s="87"/>
      <c r="E10" s="89"/>
      <c r="F10" s="89"/>
      <c r="G10" s="22">
        <v>2.5937712999999998</v>
      </c>
      <c r="H10" s="22">
        <f>IF(E9&lt;18,(ROUND((-0.0865507*E9)+3.0579123,4)),(IF(E9&lt;365,ROUND(1.5327293*EXP(-0.00117*E9),4),1)))</f>
        <v>3.0579000000000001</v>
      </c>
      <c r="I10" s="23">
        <v>0</v>
      </c>
      <c r="J10" s="22">
        <v>365</v>
      </c>
      <c r="K10" s="25">
        <f>IF(E9&lt;=365,E9/365*G10*D9*H10/24,G10*D9*H10/24)</f>
        <v>0</v>
      </c>
      <c r="L10" s="77">
        <f>IF(E9&lt;365,50%,30%)</f>
        <v>0.5</v>
      </c>
      <c r="M10" s="77"/>
      <c r="N10" s="11">
        <f>K10*L10</f>
        <v>0</v>
      </c>
      <c r="O10" s="73"/>
      <c r="P10" s="114"/>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row>
    <row r="11" spans="1:40" s="7" customFormat="1" ht="74.25" customHeight="1" thickTop="1" x14ac:dyDescent="0.3">
      <c r="A11" s="60" t="s">
        <v>33</v>
      </c>
      <c r="B11" s="57" t="s">
        <v>2</v>
      </c>
      <c r="C11" s="57" t="s">
        <v>3</v>
      </c>
      <c r="D11" s="58" t="s">
        <v>4</v>
      </c>
      <c r="E11" s="83" t="s">
        <v>26</v>
      </c>
      <c r="F11" s="83"/>
      <c r="G11" s="58" t="s">
        <v>7</v>
      </c>
      <c r="H11" s="58" t="s">
        <v>8</v>
      </c>
      <c r="I11" s="58" t="s">
        <v>9</v>
      </c>
      <c r="J11" s="58" t="s">
        <v>10</v>
      </c>
      <c r="K11" s="58" t="s">
        <v>11</v>
      </c>
      <c r="L11" s="78" t="s">
        <v>62</v>
      </c>
      <c r="M11" s="79"/>
      <c r="N11" s="81" t="str">
        <f>N2</f>
        <v>Guarantee Amount</v>
      </c>
      <c r="O11" s="82"/>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row>
    <row r="12" spans="1:40" s="7" customFormat="1" ht="52.95" customHeight="1" thickBot="1" x14ac:dyDescent="0.35">
      <c r="A12" s="47" t="s">
        <v>34</v>
      </c>
      <c r="B12" s="32" t="s">
        <v>35</v>
      </c>
      <c r="C12" s="32" t="s">
        <v>14</v>
      </c>
      <c r="D12" s="54"/>
      <c r="E12" s="69"/>
      <c r="F12" s="69"/>
      <c r="G12" s="22">
        <v>5.1869613000000001</v>
      </c>
      <c r="H12" s="22">
        <f>IF(E12&lt;365,ROUND(3.880929*EXP(-0.003715*E12),4),1)</f>
        <v>3.8809</v>
      </c>
      <c r="I12" s="23">
        <v>0</v>
      </c>
      <c r="J12" s="24">
        <v>365</v>
      </c>
      <c r="K12" s="25">
        <f>IF(E12&lt;=365,E12/365*D12*G12*H12/24,D12*G12*H12/24)</f>
        <v>0</v>
      </c>
      <c r="L12" s="80">
        <f>IF(E12&gt;=365,20%,IF(E12&lt;=5,100%,IF(E12&gt;90,(50-(((E12-90)/275)*30))%,50%)))</f>
        <v>1</v>
      </c>
      <c r="M12" s="80"/>
      <c r="N12" s="92">
        <f>K12*L12</f>
        <v>0</v>
      </c>
      <c r="O12" s="73"/>
      <c r="P12" s="115" t="s">
        <v>64</v>
      </c>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row>
    <row r="13" spans="1:40" s="7" customFormat="1" ht="51.75" customHeight="1" thickTop="1" x14ac:dyDescent="0.3">
      <c r="A13"/>
      <c r="B13"/>
      <c r="C13"/>
      <c r="D13"/>
      <c r="E13"/>
      <c r="F13"/>
      <c r="G13"/>
      <c r="H13"/>
      <c r="I13"/>
      <c r="J13"/>
      <c r="K13"/>
      <c r="L13"/>
      <c r="M13"/>
      <c r="N13"/>
      <c r="O13"/>
    </row>
    <row r="14" spans="1:40" ht="54.6" customHeight="1" x14ac:dyDescent="0.3">
      <c r="A14" s="70" t="s">
        <v>63</v>
      </c>
      <c r="B14" s="70"/>
      <c r="C14" s="70"/>
      <c r="D14" s="70"/>
      <c r="E14" s="70"/>
      <c r="F14" s="70"/>
      <c r="G14" s="70"/>
      <c r="H14" s="70"/>
      <c r="I14" s="70"/>
      <c r="J14" s="70"/>
      <c r="K14" s="70"/>
      <c r="L14" s="70"/>
      <c r="M14" s="70"/>
      <c r="N14" s="70"/>
      <c r="O14" s="70"/>
    </row>
    <row r="17" spans="1:7" ht="18" x14ac:dyDescent="0.35">
      <c r="A17" s="41" t="s">
        <v>36</v>
      </c>
      <c r="B17" s="4"/>
    </row>
    <row r="18" spans="1:7" ht="18" x14ac:dyDescent="0.35">
      <c r="A18" s="41" t="s">
        <v>74</v>
      </c>
    </row>
    <row r="19" spans="1:7" ht="18" x14ac:dyDescent="0.35">
      <c r="A19" s="65" t="s">
        <v>66</v>
      </c>
      <c r="B19" s="66"/>
      <c r="C19" s="66"/>
      <c r="D19" s="66"/>
      <c r="E19" s="66"/>
      <c r="F19" s="66"/>
      <c r="G19" s="66"/>
    </row>
    <row r="20" spans="1:7" ht="18" x14ac:dyDescent="0.35">
      <c r="A20" s="41" t="s">
        <v>75</v>
      </c>
      <c r="B20" s="41"/>
      <c r="D20" s="41"/>
      <c r="E20" s="41"/>
    </row>
    <row r="21" spans="1:7" ht="18" x14ac:dyDescent="0.35">
      <c r="A21" s="41" t="s">
        <v>67</v>
      </c>
    </row>
    <row r="22" spans="1:7" ht="18" x14ac:dyDescent="0.35">
      <c r="A22" s="41" t="s">
        <v>76</v>
      </c>
    </row>
    <row r="23" spans="1:7" ht="18" x14ac:dyDescent="0.35">
      <c r="A23" s="41" t="s">
        <v>73</v>
      </c>
    </row>
  </sheetData>
  <sheetProtection algorithmName="SHA-512" hashValue="34kcBOk4sq4pwKQ6tEt0OVnMEz/Sa268FMfkzUjrMw3fVIGkuetLdGK/dXl9G552oMrpCSOew15I+AOPY70wUg==" saltValue="Bj1izu0xFdX6BKsQYa1JoA==" spinCount="100000" sheet="1" objects="1" scenarios="1"/>
  <dataConsolidate/>
  <mergeCells count="30">
    <mergeCell ref="E9:F10"/>
    <mergeCell ref="A1:O1"/>
    <mergeCell ref="N12:O12"/>
    <mergeCell ref="L7:M7"/>
    <mergeCell ref="N3:O3"/>
    <mergeCell ref="N2:O2"/>
    <mergeCell ref="L3:M3"/>
    <mergeCell ref="L5:M5"/>
    <mergeCell ref="L4:M4"/>
    <mergeCell ref="N4:O4"/>
    <mergeCell ref="L2:M2"/>
    <mergeCell ref="N6:O6"/>
    <mergeCell ref="N5:O5"/>
    <mergeCell ref="N7:O7"/>
    <mergeCell ref="L6:M6"/>
    <mergeCell ref="E12:F12"/>
    <mergeCell ref="P9:P10"/>
    <mergeCell ref="A14:O14"/>
    <mergeCell ref="L8:M8"/>
    <mergeCell ref="O9:O10"/>
    <mergeCell ref="N8:O8"/>
    <mergeCell ref="E8:F8"/>
    <mergeCell ref="L9:M9"/>
    <mergeCell ref="L10:M10"/>
    <mergeCell ref="L11:M11"/>
    <mergeCell ref="L12:M12"/>
    <mergeCell ref="N11:O11"/>
    <mergeCell ref="E11:F11"/>
    <mergeCell ref="C9:C10"/>
    <mergeCell ref="D9:D10"/>
  </mergeCells>
  <pageMargins left="0.7" right="0.7" top="0.75" bottom="0.75" header="0.3" footer="0.3"/>
  <pageSetup paperSize="9" orientation="portrait" verticalDpi="90" r:id="rId1"/>
  <customProperties>
    <customPr name="_pios_id" r:id="rId2"/>
    <customPr name="EpmWorksheetKeyString_GUID" r:id="rId3"/>
  </customProperties>
  <ignoredErrors>
    <ignoredError sqref="K4 H4" formula="1"/>
  </ignoredErrors>
  <drawing r:id="rId4"/>
  <extLst>
    <ext xmlns:x14="http://schemas.microsoft.com/office/spreadsheetml/2009/9/main" uri="{CCE6A557-97BC-4b89-ADB6-D9C93CAAB3DF}">
      <x14:dataValidations xmlns:xm="http://schemas.microsoft.com/office/excel/2006/main" count="6">
        <x14:dataValidation type="list" allowBlank="1" showInputMessage="1" showErrorMessage="1" xr:uid="{8ED089F9-2AC8-478C-913D-1CB8A89A5226}">
          <x14:formula1>
            <xm:f>'Type of Product'!$A$4:$A$5</xm:f>
          </x14:formula1>
          <xm:sqref>C7</xm:sqref>
        </x14:dataValidation>
        <x14:dataValidation type="list" allowBlank="1" showInputMessage="1" showErrorMessage="1" xr:uid="{7FFB4972-20BC-4700-B708-E89A615AC7A9}">
          <x14:formula1>
            <xm:f>IPs!$A$2:$A$3</xm:f>
          </x14:formula1>
          <xm:sqref>B3</xm:sqref>
        </x14:dataValidation>
        <x14:dataValidation type="list" allowBlank="1" showInputMessage="1" showErrorMessage="1" xr:uid="{D606779A-9212-4C39-B796-99BF03F3DE24}">
          <x14:formula1>
            <xm:f>'B-SDM_ENTRY'!$A$31:$A$42</xm:f>
          </x14:formula1>
          <xm:sqref>E4</xm:sqref>
        </x14:dataValidation>
        <x14:dataValidation type="list" allowBlank="1" showInputMessage="1" showErrorMessage="1" xr:uid="{1DC6F628-C150-49C3-9592-597A9DCDDD69}">
          <x14:formula1>
            <xm:f>'B-SDM_ENTRY'!$A$17:$A$28</xm:f>
          </x14:formula1>
          <xm:sqref>E7</xm:sqref>
        </x14:dataValidation>
        <x14:dataValidation type="list" allowBlank="1" showInputMessage="1" showErrorMessage="1" xr:uid="{00000000-0002-0000-0000-000001000000}">
          <x14:formula1>
            <xm:f>'B-SDM_ENTRY'!$A$2:$A$13</xm:f>
          </x14:formula1>
          <xm:sqref>E3 E5</xm:sqref>
        </x14:dataValidation>
        <x14:dataValidation type="list" allowBlank="1" showInputMessage="1" showErrorMessage="1" xr:uid="{9505815A-F790-4254-9898-7D10898AF3A6}">
          <x14:formula1>
            <xm:f>'B-SDM_EXIT'!$A$17:$A$28</xm:f>
          </x14:formula1>
          <xm:sqref>E6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4F6EA-D7D2-49B2-8333-2C6B071069C0}">
  <dimension ref="A1:AY37"/>
  <sheetViews>
    <sheetView showGridLines="0" zoomScale="60" zoomScaleNormal="60" workbookViewId="0">
      <selection activeCell="D4" sqref="D4"/>
    </sheetView>
  </sheetViews>
  <sheetFormatPr defaultColWidth="8.88671875" defaultRowHeight="14.4" x14ac:dyDescent="0.3"/>
  <cols>
    <col min="1" max="1" width="42.109375" customWidth="1"/>
    <col min="2" max="2" width="31.44140625" customWidth="1"/>
    <col min="3" max="3" width="27.44140625" customWidth="1"/>
    <col min="4" max="4" width="22.109375" customWidth="1"/>
    <col min="5" max="5" width="69.6640625" customWidth="1"/>
    <col min="6" max="6" width="14.88671875" customWidth="1"/>
    <col min="7" max="7" width="31.5546875" customWidth="1"/>
    <col min="8" max="8" width="18.33203125" customWidth="1"/>
    <col min="9" max="10" width="18.5546875" customWidth="1"/>
    <col min="11" max="11" width="27.6640625" customWidth="1"/>
    <col min="12" max="12" width="16.88671875" customWidth="1"/>
    <col min="13" max="13" width="9.44140625" customWidth="1"/>
    <col min="14" max="14" width="13.5546875" customWidth="1"/>
    <col min="15" max="15" width="8" customWidth="1"/>
    <col min="16" max="16" width="14.88671875" customWidth="1"/>
  </cols>
  <sheetData>
    <row r="1" spans="1:51" ht="65.400000000000006" customHeight="1" x14ac:dyDescent="0.3">
      <c r="A1" s="90" t="s">
        <v>0</v>
      </c>
      <c r="B1" s="90"/>
      <c r="C1" s="90"/>
      <c r="D1" s="90"/>
      <c r="E1" s="90"/>
      <c r="F1" s="90"/>
      <c r="G1" s="90"/>
      <c r="H1" s="90"/>
      <c r="I1" s="90"/>
      <c r="J1" s="90"/>
      <c r="K1" s="90"/>
      <c r="L1" s="90"/>
      <c r="M1" s="90"/>
      <c r="N1" s="90"/>
      <c r="O1" s="9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row>
    <row r="2" spans="1:51" s="8" customFormat="1" ht="117" customHeight="1" thickBot="1" x14ac:dyDescent="0.35">
      <c r="A2" s="61" t="s">
        <v>1</v>
      </c>
      <c r="B2" s="62" t="s">
        <v>2</v>
      </c>
      <c r="C2" s="62" t="s">
        <v>3</v>
      </c>
      <c r="D2" s="63" t="s">
        <v>4</v>
      </c>
      <c r="E2" s="62" t="s">
        <v>5</v>
      </c>
      <c r="F2" s="63" t="s">
        <v>6</v>
      </c>
      <c r="G2" s="63" t="s">
        <v>7</v>
      </c>
      <c r="H2" s="63" t="s">
        <v>8</v>
      </c>
      <c r="I2" s="63" t="s">
        <v>9</v>
      </c>
      <c r="J2" s="63" t="s">
        <v>10</v>
      </c>
      <c r="K2" s="63" t="s">
        <v>11</v>
      </c>
      <c r="L2" s="109" t="s">
        <v>62</v>
      </c>
      <c r="M2" s="110"/>
      <c r="N2" s="99" t="s">
        <v>65</v>
      </c>
      <c r="O2" s="106"/>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row>
    <row r="3" spans="1:51" s="7" customFormat="1" ht="45" customHeight="1" thickTop="1" x14ac:dyDescent="0.3">
      <c r="A3" s="28" t="s">
        <v>12</v>
      </c>
      <c r="B3" s="48" t="s">
        <v>13</v>
      </c>
      <c r="C3" s="28" t="s">
        <v>37</v>
      </c>
      <c r="D3" s="48"/>
      <c r="E3" s="49" t="s">
        <v>15</v>
      </c>
      <c r="F3" s="14">
        <f>VLOOKUP(E3,'B-SDM_ENTRY'!$A$1:$C$14,2,FALSE)</f>
        <v>1</v>
      </c>
      <c r="G3" s="27">
        <f>IF(B3=IPs!A2,VLOOKUP(E3,'B-SDM_ENTRY'!$A$2:$D$13,4,FALSE),VLOOKUP(E3,'B-SDM_EXIT'!$A$2:$D$13,4,FALSE))</f>
        <v>5.1869613000000001</v>
      </c>
      <c r="H3" s="28">
        <f>VLOOKUP(E3,'B-SDM_ENTRY'!$A$2:$C$13,3,FALSE)</f>
        <v>2.9714</v>
      </c>
      <c r="I3" s="67">
        <f>IF(B3="EXIT (GR→BG)",5%,50%)</f>
        <v>0.05</v>
      </c>
      <c r="J3" s="16" cm="1">
        <f t="array" ref="J3">IF(OR(E3='B-SDM_ENTRY'!A45:A52),365,366)</f>
        <v>365</v>
      </c>
      <c r="K3" s="13">
        <f>F3/J3*D3*G3/24*H3*(1-I3)</f>
        <v>0</v>
      </c>
      <c r="L3" s="97">
        <f>IF(F3&gt;=365,20%,IF(F3=1,100%,50%))</f>
        <v>1</v>
      </c>
      <c r="M3" s="97"/>
      <c r="N3" s="107">
        <f>K3*L3</f>
        <v>0</v>
      </c>
      <c r="O3" s="108"/>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row>
    <row r="4" spans="1:51" s="7" customFormat="1" ht="45" customHeight="1" thickBot="1" x14ac:dyDescent="0.35">
      <c r="A4" s="32" t="s">
        <v>18</v>
      </c>
      <c r="B4" s="55" t="s">
        <v>38</v>
      </c>
      <c r="C4" s="32" t="s">
        <v>37</v>
      </c>
      <c r="D4" s="54"/>
      <c r="E4" s="55" t="s">
        <v>15</v>
      </c>
      <c r="F4" s="21">
        <f>VLOOKUP(E4,'B-SDM_ENTRY'!$A$1:$C$14,2,FALSE)</f>
        <v>1</v>
      </c>
      <c r="G4" s="31">
        <f>IF(B4=IPs!A8,VLOOKUP(E4,'B-SDM_ENTRY'!$A$2:$D$13,4,FALSE),VLOOKUP(E4,'B-SDM_EXIT'!$A$2:$D$13,4,FALSE))</f>
        <v>5.1869613000000001</v>
      </c>
      <c r="H4" s="32">
        <f>VLOOKUP(E4,'B-SDM_ENTRY'!$A$2:$C$13,3,FALSE)</f>
        <v>2.9714</v>
      </c>
      <c r="I4" s="23">
        <f>IF(B4="ΕΧΙΤ (DESFA→TAP)",5%,50%)</f>
        <v>0.05</v>
      </c>
      <c r="J4" s="24" cm="1">
        <f t="array" ref="J4">IF(OR(E4='B-SDM_ENTRY'!A45:A52),365,366)</f>
        <v>365</v>
      </c>
      <c r="K4" s="11">
        <f>F4/J4*D4*G4/24*H4*(1-I4)</f>
        <v>0</v>
      </c>
      <c r="L4" s="103">
        <f>IF(F4&gt;=365,20%,IF(F4=1,100%,50%))</f>
        <v>1</v>
      </c>
      <c r="M4" s="103"/>
      <c r="N4" s="104">
        <f>K4*L4</f>
        <v>0</v>
      </c>
      <c r="O4" s="105"/>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row>
    <row r="5" spans="1:51" s="7" customFormat="1" ht="51.75" customHeight="1" thickTop="1" x14ac:dyDescent="0.3">
      <c r="A5"/>
      <c r="B5"/>
      <c r="C5"/>
      <c r="D5"/>
      <c r="E5"/>
      <c r="F5"/>
      <c r="G5"/>
      <c r="H5"/>
      <c r="I5"/>
      <c r="J5"/>
      <c r="K5"/>
      <c r="L5"/>
      <c r="M5"/>
      <c r="N5"/>
      <c r="O5"/>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row>
    <row r="6" spans="1:51" ht="54.6" customHeight="1" x14ac:dyDescent="0.3">
      <c r="A6" s="70" t="s">
        <v>63</v>
      </c>
      <c r="B6" s="70"/>
      <c r="C6" s="70"/>
      <c r="D6" s="70"/>
      <c r="E6" s="70"/>
      <c r="F6" s="70"/>
      <c r="G6" s="70"/>
      <c r="H6" s="70"/>
      <c r="I6" s="70"/>
      <c r="J6" s="70"/>
      <c r="K6" s="70"/>
      <c r="L6" s="70"/>
      <c r="M6" s="70"/>
      <c r="N6" s="70"/>
      <c r="O6" s="70"/>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row>
    <row r="7" spans="1:51" x14ac:dyDescent="0.3">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row>
    <row r="8" spans="1:51" x14ac:dyDescent="0.3">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row>
    <row r="9" spans="1:51" ht="18" x14ac:dyDescent="0.35">
      <c r="A9" s="41" t="s">
        <v>36</v>
      </c>
      <c r="B9" s="4"/>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row>
    <row r="10" spans="1:51" ht="18" x14ac:dyDescent="0.35">
      <c r="A10" s="41" t="s">
        <v>74</v>
      </c>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row>
    <row r="11" spans="1:51" ht="18" x14ac:dyDescent="0.35">
      <c r="A11" s="41" t="s">
        <v>78</v>
      </c>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row>
    <row r="12" spans="1:51" ht="18" x14ac:dyDescent="0.35">
      <c r="A12" s="41" t="s">
        <v>79</v>
      </c>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row>
    <row r="13" spans="1:51" x14ac:dyDescent="0.3">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row>
    <row r="14" spans="1:51" x14ac:dyDescent="0.3">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row>
    <row r="15" spans="1:51" x14ac:dyDescent="0.3">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row>
    <row r="16" spans="1:51" x14ac:dyDescent="0.3">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row>
    <row r="17" spans="16:51" x14ac:dyDescent="0.3">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row>
    <row r="18" spans="16:51" x14ac:dyDescent="0.3">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row>
    <row r="19" spans="16:51" x14ac:dyDescent="0.3">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row>
    <row r="20" spans="16:51" x14ac:dyDescent="0.3">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row>
    <row r="21" spans="16:51" x14ac:dyDescent="0.3">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row>
    <row r="22" spans="16:51" x14ac:dyDescent="0.3">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row>
    <row r="23" spans="16:51" x14ac:dyDescent="0.3">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row>
    <row r="24" spans="16:51" x14ac:dyDescent="0.3">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row>
    <row r="25" spans="16:51" x14ac:dyDescent="0.3">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row>
    <row r="26" spans="16:51" x14ac:dyDescent="0.3">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row>
    <row r="27" spans="16:51" x14ac:dyDescent="0.3">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row>
    <row r="28" spans="16:51" x14ac:dyDescent="0.3">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row>
    <row r="29" spans="16:51" x14ac:dyDescent="0.3">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row>
    <row r="30" spans="16:51" x14ac:dyDescent="0.3">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row>
    <row r="31" spans="16:51" x14ac:dyDescent="0.3">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row>
    <row r="32" spans="16:51" x14ac:dyDescent="0.3">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row>
    <row r="33" spans="16:51" x14ac:dyDescent="0.3">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row>
    <row r="34" spans="16:51" x14ac:dyDescent="0.3">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row>
    <row r="35" spans="16:51" x14ac:dyDescent="0.3">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row>
    <row r="36" spans="16:51" x14ac:dyDescent="0.3">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row>
    <row r="37" spans="16:51" x14ac:dyDescent="0.3">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row>
  </sheetData>
  <sheetProtection algorithmName="SHA-512" hashValue="HqxClOVgnocWlwvybl6oEpKm4X6tNx4KoEeDKropBy6Syuxay2YqDz/TosW5lNe+XWVpmqVLhOzLDx+tPPj1oA==" saltValue="dXHnUkQym0+iGolL9j0XGg==" spinCount="100000" sheet="1" objects="1" scenarios="1"/>
  <dataConsolidate/>
  <mergeCells count="8">
    <mergeCell ref="A6:O6"/>
    <mergeCell ref="L4:M4"/>
    <mergeCell ref="N4:O4"/>
    <mergeCell ref="A1:O1"/>
    <mergeCell ref="N2:O2"/>
    <mergeCell ref="L3:M3"/>
    <mergeCell ref="N3:O3"/>
    <mergeCell ref="L2:M2"/>
  </mergeCells>
  <pageMargins left="0.7" right="0.7" top="0.75" bottom="0.75" header="0.3" footer="0.3"/>
  <pageSetup paperSize="9" orientation="portrait" verticalDpi="9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94727DE-D4FC-44AD-AB27-FF49448823FB}">
          <x14:formula1>
            <xm:f>'B-SDM_ENTRY'!$A$2:$A$13</xm:f>
          </x14:formula1>
          <xm:sqref>E3:E4</xm:sqref>
        </x14:dataValidation>
        <x14:dataValidation type="list" allowBlank="1" showInputMessage="1" showErrorMessage="1" xr:uid="{AA909822-C770-4874-8FE3-1BB4D548E22F}">
          <x14:formula1>
            <xm:f>IPs!$A$8:$A$9</xm:f>
          </x14:formula1>
          <xm:sqref>B4</xm:sqref>
        </x14:dataValidation>
        <x14:dataValidation type="list" allowBlank="1" showInputMessage="1" showErrorMessage="1" xr:uid="{D5323DAB-7A21-48AB-98A7-193B6D86012D}">
          <x14:formula1>
            <xm:f>IPs!$A$2:$A$3</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93835-E8AD-4CD0-999A-F6B351A26F4C}">
  <sheetPr codeName="Sheet2"/>
  <dimension ref="A1:A12"/>
  <sheetViews>
    <sheetView workbookViewId="0">
      <selection activeCell="L3" sqref="L3:M3"/>
    </sheetView>
  </sheetViews>
  <sheetFormatPr defaultRowHeight="14.4" x14ac:dyDescent="0.3"/>
  <cols>
    <col min="1" max="1" width="25.33203125" customWidth="1"/>
  </cols>
  <sheetData>
    <row r="1" spans="1:1" x14ac:dyDescent="0.3">
      <c r="A1" s="10" t="s">
        <v>39</v>
      </c>
    </row>
    <row r="2" spans="1:1" x14ac:dyDescent="0.3">
      <c r="A2" t="s">
        <v>40</v>
      </c>
    </row>
    <row r="3" spans="1:1" x14ac:dyDescent="0.3">
      <c r="A3" t="s">
        <v>13</v>
      </c>
    </row>
    <row r="5" spans="1:1" x14ac:dyDescent="0.3">
      <c r="A5" t="s">
        <v>16</v>
      </c>
    </row>
    <row r="6" spans="1:1" x14ac:dyDescent="0.3">
      <c r="A6" t="s">
        <v>41</v>
      </c>
    </row>
    <row r="8" spans="1:1" x14ac:dyDescent="0.3">
      <c r="A8" t="s">
        <v>19</v>
      </c>
    </row>
    <row r="9" spans="1:1" x14ac:dyDescent="0.3">
      <c r="A9" t="s">
        <v>38</v>
      </c>
    </row>
    <row r="11" spans="1:1" x14ac:dyDescent="0.3">
      <c r="A11" t="s">
        <v>42</v>
      </c>
    </row>
    <row r="12" spans="1:1" x14ac:dyDescent="0.3">
      <c r="A12" t="s">
        <v>43</v>
      </c>
    </row>
  </sheetData>
  <pageMargins left="0.7" right="0.7" top="0.75" bottom="0.75" header="0.3" footer="0.3"/>
  <pageSetup paperSize="9"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ED47B-4508-4794-8F53-4DAE5B43A9E6}">
  <sheetPr codeName="Sheet3"/>
  <dimension ref="A1:A5"/>
  <sheetViews>
    <sheetView workbookViewId="0">
      <selection activeCell="L3" sqref="L3:M3"/>
    </sheetView>
  </sheetViews>
  <sheetFormatPr defaultRowHeight="14.4" x14ac:dyDescent="0.3"/>
  <cols>
    <col min="1" max="1" width="16" customWidth="1"/>
  </cols>
  <sheetData>
    <row r="1" spans="1:1" x14ac:dyDescent="0.3">
      <c r="A1" s="9" t="s">
        <v>3</v>
      </c>
    </row>
    <row r="2" spans="1:1" x14ac:dyDescent="0.3">
      <c r="A2" t="s">
        <v>14</v>
      </c>
    </row>
    <row r="3" spans="1:1" x14ac:dyDescent="0.3">
      <c r="A3" t="s">
        <v>37</v>
      </c>
    </row>
    <row r="4" spans="1:1" x14ac:dyDescent="0.3">
      <c r="A4" t="s">
        <v>23</v>
      </c>
    </row>
    <row r="5" spans="1:1" x14ac:dyDescent="0.3">
      <c r="A5" t="s">
        <v>21</v>
      </c>
    </row>
  </sheetData>
  <pageMargins left="0.7" right="0.7" top="0.75" bottom="0.75" header="0.3" footer="0.3"/>
  <pageSetup paperSize="9"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H52"/>
  <sheetViews>
    <sheetView topLeftCell="A22" zoomScaleNormal="100" workbookViewId="0">
      <selection activeCell="L3" sqref="L3:M3"/>
    </sheetView>
  </sheetViews>
  <sheetFormatPr defaultRowHeight="14.4" x14ac:dyDescent="0.3"/>
  <cols>
    <col min="1" max="1" width="89.44140625" customWidth="1"/>
    <col min="3" max="3" width="19.33203125" customWidth="1"/>
    <col min="4" max="4" width="14" customWidth="1"/>
    <col min="5" max="5" width="7.109375" customWidth="1"/>
    <col min="6" max="6" width="25.5546875" customWidth="1"/>
    <col min="7" max="7" width="19.44140625" bestFit="1" customWidth="1"/>
    <col min="8" max="8" width="11.5546875" customWidth="1"/>
    <col min="9" max="9" width="12.33203125" customWidth="1"/>
    <col min="10" max="10" width="11.44140625" customWidth="1"/>
    <col min="12" max="12" width="9.44140625" customWidth="1"/>
  </cols>
  <sheetData>
    <row r="1" spans="1:8" x14ac:dyDescent="0.3">
      <c r="A1" s="1" t="s">
        <v>44</v>
      </c>
      <c r="B1" s="1" t="s">
        <v>45</v>
      </c>
      <c r="C1" s="1" t="s">
        <v>46</v>
      </c>
      <c r="D1" s="1" t="s">
        <v>47</v>
      </c>
    </row>
    <row r="2" spans="1:8" x14ac:dyDescent="0.3">
      <c r="A2" t="s">
        <v>15</v>
      </c>
      <c r="B2">
        <v>1</v>
      </c>
      <c r="C2">
        <v>2.9714</v>
      </c>
      <c r="D2" s="5">
        <v>3.0410300000000001</v>
      </c>
      <c r="E2" s="6">
        <v>365</v>
      </c>
      <c r="F2" s="2">
        <f>IF(E2&lt;18,(ROUND(3.008886*EXP(-0.003018*E2),4)),(ROUND(1.53188*EXP(-0.001168*E2),4)))</f>
        <v>1.0002</v>
      </c>
      <c r="G2" s="4"/>
      <c r="H2" s="4"/>
    </row>
    <row r="3" spans="1:8" x14ac:dyDescent="0.3">
      <c r="A3" t="s">
        <v>48</v>
      </c>
      <c r="B3">
        <v>1</v>
      </c>
      <c r="C3">
        <v>2.9714</v>
      </c>
      <c r="D3" s="5">
        <v>2.9175705999999999</v>
      </c>
      <c r="E3">
        <v>366</v>
      </c>
      <c r="F3" s="3"/>
      <c r="G3" s="4"/>
      <c r="H3" s="4"/>
    </row>
    <row r="4" spans="1:8" x14ac:dyDescent="0.3">
      <c r="A4" t="s">
        <v>49</v>
      </c>
      <c r="B4">
        <v>31</v>
      </c>
      <c r="C4">
        <v>1.4799</v>
      </c>
      <c r="D4" s="5">
        <v>2.9175705999999999</v>
      </c>
      <c r="F4" s="3"/>
      <c r="G4" s="4"/>
      <c r="H4" s="4"/>
    </row>
    <row r="5" spans="1:8" x14ac:dyDescent="0.3">
      <c r="A5" t="s">
        <v>50</v>
      </c>
      <c r="B5">
        <v>30</v>
      </c>
      <c r="C5">
        <v>1.4799</v>
      </c>
      <c r="D5" s="5">
        <v>2.9175705999999999</v>
      </c>
      <c r="G5" s="4"/>
      <c r="H5" s="4"/>
    </row>
    <row r="6" spans="1:8" x14ac:dyDescent="0.3">
      <c r="A6" t="s">
        <v>17</v>
      </c>
      <c r="B6">
        <v>31</v>
      </c>
      <c r="C6">
        <v>1.4799</v>
      </c>
      <c r="D6" s="5">
        <v>3.0410300000000001</v>
      </c>
      <c r="G6" s="4"/>
      <c r="H6" s="4"/>
    </row>
    <row r="7" spans="1:8" x14ac:dyDescent="0.3">
      <c r="A7" t="s">
        <v>51</v>
      </c>
      <c r="B7">
        <v>30</v>
      </c>
      <c r="C7">
        <v>1.4799</v>
      </c>
      <c r="D7" s="5">
        <v>3.0410300000000001</v>
      </c>
      <c r="G7" s="4"/>
      <c r="H7" s="4"/>
    </row>
    <row r="8" spans="1:8" x14ac:dyDescent="0.3">
      <c r="A8" t="s">
        <v>52</v>
      </c>
      <c r="B8">
        <v>28</v>
      </c>
      <c r="C8">
        <v>1.4799</v>
      </c>
      <c r="D8" s="5">
        <v>3.0410300000000001</v>
      </c>
      <c r="G8" s="4"/>
      <c r="H8" s="4"/>
    </row>
    <row r="9" spans="1:8" x14ac:dyDescent="0.3">
      <c r="A9" t="s">
        <v>53</v>
      </c>
      <c r="B9">
        <v>92</v>
      </c>
      <c r="C9">
        <v>1.3794999999999999</v>
      </c>
      <c r="D9" s="5">
        <v>2.9175705999999999</v>
      </c>
      <c r="G9" s="4"/>
    </row>
    <row r="10" spans="1:8" x14ac:dyDescent="0.3">
      <c r="A10" t="s">
        <v>54</v>
      </c>
      <c r="B10">
        <v>90</v>
      </c>
      <c r="C10">
        <v>1.3794999999999999</v>
      </c>
      <c r="D10" s="5">
        <v>3.0410300000000001</v>
      </c>
      <c r="G10" s="4"/>
      <c r="H10" s="4"/>
    </row>
    <row r="11" spans="1:8" x14ac:dyDescent="0.3">
      <c r="A11" t="s">
        <v>55</v>
      </c>
      <c r="B11">
        <v>91</v>
      </c>
      <c r="C11">
        <v>1.3794999999999999</v>
      </c>
      <c r="D11" s="5">
        <v>3.0410300000000001</v>
      </c>
    </row>
    <row r="12" spans="1:8" x14ac:dyDescent="0.3">
      <c r="A12" t="s">
        <v>56</v>
      </c>
      <c r="B12">
        <v>92</v>
      </c>
      <c r="C12">
        <v>1.3794999999999999</v>
      </c>
      <c r="D12" s="5">
        <v>3.0410300000000001</v>
      </c>
    </row>
    <row r="13" spans="1:8" x14ac:dyDescent="0.3">
      <c r="A13" t="s">
        <v>57</v>
      </c>
      <c r="B13">
        <v>365</v>
      </c>
      <c r="C13">
        <v>1</v>
      </c>
      <c r="D13" s="5">
        <f>D3*(92/365)+D2*(273/365)</f>
        <v>3.0099114663013697</v>
      </c>
    </row>
    <row r="14" spans="1:8" x14ac:dyDescent="0.3">
      <c r="G14" t="s">
        <v>40</v>
      </c>
    </row>
    <row r="15" spans="1:8" x14ac:dyDescent="0.3">
      <c r="G15" t="s">
        <v>19</v>
      </c>
    </row>
    <row r="16" spans="1:8" x14ac:dyDescent="0.3">
      <c r="A16" s="1" t="s">
        <v>58</v>
      </c>
      <c r="B16" s="1" t="s">
        <v>45</v>
      </c>
      <c r="C16" s="1" t="s">
        <v>46</v>
      </c>
      <c r="D16" s="1" t="s">
        <v>47</v>
      </c>
    </row>
    <row r="17" spans="1:4" x14ac:dyDescent="0.3">
      <c r="A17" t="s">
        <v>15</v>
      </c>
      <c r="B17">
        <v>1</v>
      </c>
      <c r="C17">
        <v>2.9714</v>
      </c>
      <c r="D17" s="5">
        <v>3.0410300000000001</v>
      </c>
    </row>
    <row r="18" spans="1:4" x14ac:dyDescent="0.3">
      <c r="A18" t="s">
        <v>48</v>
      </c>
      <c r="B18">
        <v>1</v>
      </c>
      <c r="C18">
        <v>2.9714</v>
      </c>
      <c r="D18" s="5">
        <v>2.9175705999999999</v>
      </c>
    </row>
    <row r="19" spans="1:4" x14ac:dyDescent="0.3">
      <c r="A19" t="s">
        <v>49</v>
      </c>
      <c r="B19">
        <v>31</v>
      </c>
      <c r="C19">
        <v>1.4799</v>
      </c>
      <c r="D19" s="5">
        <v>2.9175705999999999</v>
      </c>
    </row>
    <row r="20" spans="1:4" x14ac:dyDescent="0.3">
      <c r="A20" t="s">
        <v>50</v>
      </c>
      <c r="B20">
        <v>30</v>
      </c>
      <c r="C20">
        <v>1.4799</v>
      </c>
      <c r="D20" s="5">
        <v>2.9175705999999999</v>
      </c>
    </row>
    <row r="21" spans="1:4" x14ac:dyDescent="0.3">
      <c r="A21" t="s">
        <v>17</v>
      </c>
      <c r="B21">
        <v>31</v>
      </c>
      <c r="C21">
        <v>1.4799</v>
      </c>
      <c r="D21" s="5">
        <v>3.0410300000000001</v>
      </c>
    </row>
    <row r="22" spans="1:4" x14ac:dyDescent="0.3">
      <c r="A22" t="s">
        <v>51</v>
      </c>
      <c r="B22">
        <v>30</v>
      </c>
      <c r="C22">
        <v>1.4799</v>
      </c>
      <c r="D22" s="5">
        <v>3.0410300000000001</v>
      </c>
    </row>
    <row r="23" spans="1:4" x14ac:dyDescent="0.3">
      <c r="A23" t="s">
        <v>52</v>
      </c>
      <c r="B23">
        <v>28</v>
      </c>
      <c r="C23">
        <v>1.4799</v>
      </c>
      <c r="D23" s="5">
        <v>3.0410300000000001</v>
      </c>
    </row>
    <row r="24" spans="1:4" x14ac:dyDescent="0.3">
      <c r="A24" t="s">
        <v>53</v>
      </c>
      <c r="B24">
        <v>92</v>
      </c>
      <c r="C24">
        <v>1.3794999999999999</v>
      </c>
      <c r="D24" s="5">
        <v>2.9175705999999999</v>
      </c>
    </row>
    <row r="25" spans="1:4" x14ac:dyDescent="0.3">
      <c r="A25" t="s">
        <v>54</v>
      </c>
      <c r="B25">
        <v>90</v>
      </c>
      <c r="C25">
        <v>1.3794999999999999</v>
      </c>
      <c r="D25" s="5">
        <v>3.0410300000000001</v>
      </c>
    </row>
    <row r="26" spans="1:4" x14ac:dyDescent="0.3">
      <c r="A26" t="s">
        <v>55</v>
      </c>
      <c r="B26">
        <v>91</v>
      </c>
      <c r="C26">
        <v>1.3794999999999999</v>
      </c>
      <c r="D26" s="5">
        <v>3.0410300000000001</v>
      </c>
    </row>
    <row r="27" spans="1:4" x14ac:dyDescent="0.3">
      <c r="A27" t="s">
        <v>56</v>
      </c>
      <c r="B27">
        <v>92</v>
      </c>
      <c r="C27">
        <v>1.3794999999999999</v>
      </c>
      <c r="D27" s="5">
        <v>3.0410300000000001</v>
      </c>
    </row>
    <row r="28" spans="1:4" x14ac:dyDescent="0.3">
      <c r="A28" t="s">
        <v>57</v>
      </c>
      <c r="B28">
        <v>365</v>
      </c>
      <c r="C28">
        <v>1</v>
      </c>
      <c r="D28" s="5">
        <f>D18*(92/365)+D17*(273/365)</f>
        <v>3.0099114663013697</v>
      </c>
    </row>
    <row r="30" spans="1:4" x14ac:dyDescent="0.3">
      <c r="A30" s="1" t="s">
        <v>59</v>
      </c>
    </row>
    <row r="31" spans="1:4" x14ac:dyDescent="0.3">
      <c r="A31" t="s">
        <v>15</v>
      </c>
      <c r="B31">
        <v>1</v>
      </c>
      <c r="C31">
        <v>2.9714</v>
      </c>
      <c r="D31" s="5">
        <v>3.0410300000000001</v>
      </c>
    </row>
    <row r="32" spans="1:4" x14ac:dyDescent="0.3">
      <c r="A32" t="s">
        <v>48</v>
      </c>
      <c r="B32">
        <v>1</v>
      </c>
      <c r="C32">
        <v>2.9714</v>
      </c>
      <c r="D32" s="5">
        <v>2.9175705999999999</v>
      </c>
    </row>
    <row r="33" spans="1:4" x14ac:dyDescent="0.3">
      <c r="A33" t="s">
        <v>49</v>
      </c>
      <c r="B33">
        <v>31</v>
      </c>
      <c r="C33">
        <v>1.4799</v>
      </c>
      <c r="D33" s="5">
        <v>2.9175705999999999</v>
      </c>
    </row>
    <row r="34" spans="1:4" x14ac:dyDescent="0.3">
      <c r="A34" t="s">
        <v>50</v>
      </c>
      <c r="B34">
        <v>30</v>
      </c>
      <c r="C34">
        <v>1.4799</v>
      </c>
      <c r="D34" s="5">
        <v>2.9175705999999999</v>
      </c>
    </row>
    <row r="35" spans="1:4" x14ac:dyDescent="0.3">
      <c r="A35" t="s">
        <v>17</v>
      </c>
      <c r="B35">
        <v>31</v>
      </c>
      <c r="C35">
        <v>1.4799</v>
      </c>
      <c r="D35" s="5">
        <v>3.0410300000000001</v>
      </c>
    </row>
    <row r="36" spans="1:4" x14ac:dyDescent="0.3">
      <c r="A36" t="s">
        <v>51</v>
      </c>
      <c r="B36">
        <v>30</v>
      </c>
      <c r="C36">
        <v>1.4799</v>
      </c>
      <c r="D36" s="5">
        <v>3.0410300000000001</v>
      </c>
    </row>
    <row r="37" spans="1:4" x14ac:dyDescent="0.3">
      <c r="A37" t="s">
        <v>52</v>
      </c>
      <c r="B37">
        <v>28</v>
      </c>
      <c r="C37">
        <v>1.4799</v>
      </c>
      <c r="D37" s="5">
        <v>3.0410300000000001</v>
      </c>
    </row>
    <row r="38" spans="1:4" x14ac:dyDescent="0.3">
      <c r="A38" t="s">
        <v>53</v>
      </c>
      <c r="B38">
        <v>92</v>
      </c>
      <c r="C38">
        <v>1.3794999999999999</v>
      </c>
      <c r="D38" s="5">
        <v>2.9175705999999999</v>
      </c>
    </row>
    <row r="39" spans="1:4" x14ac:dyDescent="0.3">
      <c r="A39" t="s">
        <v>54</v>
      </c>
      <c r="B39">
        <v>90</v>
      </c>
      <c r="C39">
        <v>1.3794999999999999</v>
      </c>
      <c r="D39" s="5">
        <v>3.0410300000000001</v>
      </c>
    </row>
    <row r="40" spans="1:4" x14ac:dyDescent="0.3">
      <c r="A40" t="s">
        <v>55</v>
      </c>
      <c r="B40">
        <v>91</v>
      </c>
      <c r="C40">
        <v>1.3794999999999999</v>
      </c>
      <c r="D40" s="5">
        <v>3.0410300000000001</v>
      </c>
    </row>
    <row r="41" spans="1:4" x14ac:dyDescent="0.3">
      <c r="A41" t="s">
        <v>56</v>
      </c>
      <c r="B41">
        <v>92</v>
      </c>
      <c r="C41">
        <v>1.3794999999999999</v>
      </c>
      <c r="D41" s="5">
        <v>3.0410300000000001</v>
      </c>
    </row>
    <row r="42" spans="1:4" x14ac:dyDescent="0.3">
      <c r="A42" t="s">
        <v>57</v>
      </c>
      <c r="B42">
        <v>365</v>
      </c>
      <c r="C42">
        <v>1</v>
      </c>
      <c r="D42" s="5">
        <f>D32*(92/365)+D31*(273/365)</f>
        <v>3.0099114663013697</v>
      </c>
    </row>
    <row r="45" spans="1:4" x14ac:dyDescent="0.3">
      <c r="A45" t="s">
        <v>15</v>
      </c>
      <c r="B45">
        <v>1</v>
      </c>
      <c r="C45">
        <v>2.9714</v>
      </c>
      <c r="D45" s="5">
        <v>3.0410300000000001</v>
      </c>
    </row>
    <row r="46" spans="1:4" x14ac:dyDescent="0.3">
      <c r="A46" t="s">
        <v>17</v>
      </c>
      <c r="B46">
        <v>31</v>
      </c>
      <c r="C46">
        <v>1.4799</v>
      </c>
      <c r="D46" s="5">
        <v>3.0410300000000001</v>
      </c>
    </row>
    <row r="47" spans="1:4" x14ac:dyDescent="0.3">
      <c r="A47" t="s">
        <v>51</v>
      </c>
      <c r="B47">
        <v>30</v>
      </c>
      <c r="C47">
        <v>1.4799</v>
      </c>
      <c r="D47" s="5">
        <v>3.0410300000000001</v>
      </c>
    </row>
    <row r="48" spans="1:4" x14ac:dyDescent="0.3">
      <c r="A48" t="s">
        <v>52</v>
      </c>
      <c r="B48">
        <v>28</v>
      </c>
      <c r="C48">
        <v>1.4799</v>
      </c>
      <c r="D48" s="5">
        <v>3.0410300000000001</v>
      </c>
    </row>
    <row r="49" spans="1:4" x14ac:dyDescent="0.3">
      <c r="A49" t="s">
        <v>54</v>
      </c>
      <c r="B49">
        <v>90</v>
      </c>
      <c r="C49">
        <v>1.3794999999999999</v>
      </c>
      <c r="D49" s="5">
        <v>3.0410300000000001</v>
      </c>
    </row>
    <row r="50" spans="1:4" x14ac:dyDescent="0.3">
      <c r="A50" t="s">
        <v>55</v>
      </c>
      <c r="B50">
        <v>91</v>
      </c>
      <c r="C50">
        <v>1.3794999999999999</v>
      </c>
      <c r="D50" s="5">
        <v>3.0410300000000001</v>
      </c>
    </row>
    <row r="51" spans="1:4" x14ac:dyDescent="0.3">
      <c r="A51" t="s">
        <v>56</v>
      </c>
      <c r="B51">
        <v>92</v>
      </c>
      <c r="C51">
        <v>1.3794999999999999</v>
      </c>
      <c r="D51" s="5">
        <v>3.0410300000000001</v>
      </c>
    </row>
    <row r="52" spans="1:4" x14ac:dyDescent="0.3">
      <c r="A52" t="s">
        <v>57</v>
      </c>
      <c r="B52">
        <v>365</v>
      </c>
      <c r="C52">
        <v>1</v>
      </c>
      <c r="D52" s="5">
        <f>D42*(92/365)+D41*(273/365)</f>
        <v>3.0331864243828113</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221C0-D257-4CEC-856A-25E3AB1E3C5E}">
  <sheetPr codeName="Sheet5"/>
  <dimension ref="A1:I38"/>
  <sheetViews>
    <sheetView workbookViewId="0">
      <selection activeCell="L3" sqref="L3:M3"/>
    </sheetView>
  </sheetViews>
  <sheetFormatPr defaultRowHeight="14.4" x14ac:dyDescent="0.3"/>
  <cols>
    <col min="1" max="1" width="89.44140625" customWidth="1"/>
    <col min="3" max="3" width="21.109375" customWidth="1"/>
    <col min="4" max="4" width="14" customWidth="1"/>
    <col min="5" max="5" width="7.109375" customWidth="1"/>
    <col min="6" max="6" width="25.5546875" customWidth="1"/>
    <col min="7" max="7" width="12.109375" customWidth="1"/>
    <col min="8" max="8" width="12.44140625" customWidth="1"/>
    <col min="9" max="9" width="10.5546875" bestFit="1" customWidth="1"/>
    <col min="10" max="10" width="10.88671875" customWidth="1"/>
  </cols>
  <sheetData>
    <row r="1" spans="1:9" x14ac:dyDescent="0.3">
      <c r="A1" s="1" t="s">
        <v>60</v>
      </c>
      <c r="B1" s="1" t="s">
        <v>45</v>
      </c>
      <c r="C1" s="1" t="s">
        <v>46</v>
      </c>
      <c r="D1" s="1" t="s">
        <v>47</v>
      </c>
    </row>
    <row r="2" spans="1:9" x14ac:dyDescent="0.3">
      <c r="A2" t="s">
        <v>15</v>
      </c>
      <c r="B2">
        <v>1</v>
      </c>
      <c r="C2">
        <v>2.9714</v>
      </c>
      <c r="D2">
        <v>5.1869613000000001</v>
      </c>
      <c r="E2" s="6">
        <v>365</v>
      </c>
      <c r="F2" s="2">
        <f>IF(E2&lt;18,(ROUND(3.008886*EXP(-0.003018*E2),4)),(ROUND(1.53188*EXP(-0.001168*E2),4)))</f>
        <v>1.0002</v>
      </c>
      <c r="H2" s="4"/>
      <c r="I2" s="4"/>
    </row>
    <row r="3" spans="1:9" x14ac:dyDescent="0.3">
      <c r="A3" t="s">
        <v>48</v>
      </c>
      <c r="B3">
        <v>1</v>
      </c>
      <c r="C3">
        <v>2.9714</v>
      </c>
      <c r="D3" s="5">
        <v>5.4442043999999994</v>
      </c>
      <c r="E3">
        <v>366</v>
      </c>
      <c r="F3" s="3"/>
      <c r="H3" s="4"/>
      <c r="I3" s="4"/>
    </row>
    <row r="4" spans="1:9" x14ac:dyDescent="0.3">
      <c r="A4" t="s">
        <v>49</v>
      </c>
      <c r="B4">
        <v>31</v>
      </c>
      <c r="C4">
        <v>1.4799</v>
      </c>
      <c r="D4" s="5">
        <v>5.4442043999999994</v>
      </c>
      <c r="F4" s="3"/>
      <c r="H4" s="4"/>
      <c r="I4" s="4"/>
    </row>
    <row r="5" spans="1:9" x14ac:dyDescent="0.3">
      <c r="A5" t="s">
        <v>50</v>
      </c>
      <c r="B5">
        <v>30</v>
      </c>
      <c r="C5">
        <v>1.4799</v>
      </c>
      <c r="D5" s="5">
        <v>5.4442043999999994</v>
      </c>
      <c r="F5" s="3"/>
      <c r="H5" s="4"/>
      <c r="I5" s="4"/>
    </row>
    <row r="6" spans="1:9" x14ac:dyDescent="0.3">
      <c r="A6" t="s">
        <v>17</v>
      </c>
      <c r="B6">
        <v>31</v>
      </c>
      <c r="C6">
        <v>1.4799</v>
      </c>
      <c r="D6" s="5">
        <v>5.1869613000000001</v>
      </c>
      <c r="F6" s="3"/>
      <c r="H6" s="4"/>
      <c r="I6" s="4"/>
    </row>
    <row r="7" spans="1:9" x14ac:dyDescent="0.3">
      <c r="A7" t="s">
        <v>51</v>
      </c>
      <c r="B7">
        <v>30</v>
      </c>
      <c r="C7">
        <v>1.4799</v>
      </c>
      <c r="D7" s="5">
        <v>5.1869613000000001</v>
      </c>
      <c r="H7" s="4"/>
      <c r="I7" s="4"/>
    </row>
    <row r="8" spans="1:9" x14ac:dyDescent="0.3">
      <c r="A8" t="s">
        <v>52</v>
      </c>
      <c r="B8">
        <v>28</v>
      </c>
      <c r="C8">
        <v>1.4799</v>
      </c>
      <c r="D8" s="5">
        <v>5.1869613000000001</v>
      </c>
      <c r="H8" s="4"/>
      <c r="I8" s="4"/>
    </row>
    <row r="9" spans="1:9" x14ac:dyDescent="0.3">
      <c r="A9" t="s">
        <v>53</v>
      </c>
      <c r="B9">
        <v>92</v>
      </c>
      <c r="C9">
        <v>1.3794999999999999</v>
      </c>
      <c r="D9" s="5">
        <v>5.4442043999999994</v>
      </c>
    </row>
    <row r="10" spans="1:9" x14ac:dyDescent="0.3">
      <c r="A10" t="s">
        <v>54</v>
      </c>
      <c r="B10">
        <v>90</v>
      </c>
      <c r="C10">
        <v>1.3794999999999999</v>
      </c>
      <c r="D10" s="5">
        <v>5.1869613000000001</v>
      </c>
      <c r="H10" s="4"/>
      <c r="I10" s="4"/>
    </row>
    <row r="11" spans="1:9" x14ac:dyDescent="0.3">
      <c r="A11" t="s">
        <v>55</v>
      </c>
      <c r="B11">
        <v>91</v>
      </c>
      <c r="C11">
        <v>1.3794999999999999</v>
      </c>
      <c r="D11" s="5">
        <v>5.1869613000000001</v>
      </c>
    </row>
    <row r="12" spans="1:9" x14ac:dyDescent="0.3">
      <c r="A12" t="s">
        <v>56</v>
      </c>
      <c r="B12">
        <v>92</v>
      </c>
      <c r="C12">
        <v>1.3794999999999999</v>
      </c>
      <c r="D12" s="5">
        <v>5.1869613000000001</v>
      </c>
    </row>
    <row r="13" spans="1:9" x14ac:dyDescent="0.3">
      <c r="A13" t="s">
        <v>57</v>
      </c>
      <c r="B13">
        <v>365</v>
      </c>
      <c r="C13">
        <v>1</v>
      </c>
      <c r="D13" s="5">
        <f>D3*(92/365)+D2*(273/365)</f>
        <v>5.2518006567123283</v>
      </c>
    </row>
    <row r="16" spans="1:9" x14ac:dyDescent="0.3">
      <c r="A16" s="1" t="s">
        <v>61</v>
      </c>
      <c r="B16" s="1" t="s">
        <v>45</v>
      </c>
      <c r="C16" s="1" t="s">
        <v>46</v>
      </c>
      <c r="D16" s="1" t="s">
        <v>47</v>
      </c>
    </row>
    <row r="17" spans="1:8" x14ac:dyDescent="0.3">
      <c r="A17" t="s">
        <v>15</v>
      </c>
      <c r="B17">
        <v>1</v>
      </c>
      <c r="C17">
        <v>2.9714</v>
      </c>
      <c r="D17">
        <v>5.1869613000000001</v>
      </c>
    </row>
    <row r="18" spans="1:8" x14ac:dyDescent="0.3">
      <c r="A18" t="s">
        <v>48</v>
      </c>
      <c r="B18">
        <v>1</v>
      </c>
      <c r="C18">
        <v>2.9714</v>
      </c>
      <c r="D18">
        <v>5.4442043999999994</v>
      </c>
    </row>
    <row r="19" spans="1:8" x14ac:dyDescent="0.3">
      <c r="A19" t="s">
        <v>49</v>
      </c>
      <c r="B19">
        <v>31</v>
      </c>
      <c r="C19">
        <v>1.4799</v>
      </c>
      <c r="D19">
        <v>5.4442043999999994</v>
      </c>
    </row>
    <row r="20" spans="1:8" x14ac:dyDescent="0.3">
      <c r="A20" t="s">
        <v>50</v>
      </c>
      <c r="B20">
        <v>30</v>
      </c>
      <c r="C20">
        <v>1.4799</v>
      </c>
      <c r="D20">
        <v>5.4442043999999994</v>
      </c>
    </row>
    <row r="21" spans="1:8" x14ac:dyDescent="0.3">
      <c r="A21" t="s">
        <v>17</v>
      </c>
      <c r="B21">
        <v>31</v>
      </c>
      <c r="C21">
        <v>1.4799</v>
      </c>
      <c r="D21">
        <v>5.1869613000000001</v>
      </c>
    </row>
    <row r="22" spans="1:8" x14ac:dyDescent="0.3">
      <c r="A22" t="s">
        <v>51</v>
      </c>
      <c r="B22">
        <v>30</v>
      </c>
      <c r="C22">
        <v>1.4799</v>
      </c>
      <c r="D22">
        <v>5.1869613000000001</v>
      </c>
    </row>
    <row r="23" spans="1:8" x14ac:dyDescent="0.3">
      <c r="A23" t="s">
        <v>52</v>
      </c>
      <c r="B23">
        <v>28</v>
      </c>
      <c r="C23">
        <v>1.4799</v>
      </c>
      <c r="D23">
        <v>5.1869613000000001</v>
      </c>
    </row>
    <row r="24" spans="1:8" x14ac:dyDescent="0.3">
      <c r="A24" t="s">
        <v>53</v>
      </c>
      <c r="B24">
        <v>92</v>
      </c>
      <c r="C24">
        <v>1.3794999999999999</v>
      </c>
      <c r="D24">
        <v>5.4442043999999994</v>
      </c>
      <c r="G24" s="4"/>
      <c r="H24" s="4"/>
    </row>
    <row r="25" spans="1:8" x14ac:dyDescent="0.3">
      <c r="A25" t="s">
        <v>54</v>
      </c>
      <c r="B25">
        <v>90</v>
      </c>
      <c r="C25">
        <v>1.3794999999999999</v>
      </c>
      <c r="D25">
        <v>5.1869613000000001</v>
      </c>
    </row>
    <row r="26" spans="1:8" x14ac:dyDescent="0.3">
      <c r="A26" t="s">
        <v>55</v>
      </c>
      <c r="B26">
        <v>91</v>
      </c>
      <c r="C26">
        <v>1.3794999999999999</v>
      </c>
      <c r="D26">
        <v>5.1869613000000001</v>
      </c>
    </row>
    <row r="27" spans="1:8" x14ac:dyDescent="0.3">
      <c r="A27" t="s">
        <v>56</v>
      </c>
      <c r="B27">
        <v>92</v>
      </c>
      <c r="C27">
        <v>1.3794999999999999</v>
      </c>
      <c r="D27">
        <v>5.1869613000000001</v>
      </c>
    </row>
    <row r="28" spans="1:8" x14ac:dyDescent="0.3">
      <c r="A28" t="s">
        <v>57</v>
      </c>
      <c r="B28">
        <v>365</v>
      </c>
      <c r="C28">
        <v>1</v>
      </c>
      <c r="D28" s="5">
        <f>D18*(92/365)+D17*(273/365)</f>
        <v>5.2518006567123283</v>
      </c>
    </row>
    <row r="30" spans="1:8" x14ac:dyDescent="0.3">
      <c r="A30" s="1"/>
      <c r="B30" s="1"/>
      <c r="C30" s="1"/>
      <c r="D30" s="1"/>
    </row>
    <row r="32" spans="1:8" x14ac:dyDescent="0.3">
      <c r="D32" s="5"/>
    </row>
    <row r="33" spans="4:4" x14ac:dyDescent="0.3">
      <c r="D33" s="5"/>
    </row>
    <row r="34" spans="4:4" x14ac:dyDescent="0.3">
      <c r="D34" s="5"/>
    </row>
    <row r="35" spans="4:4" x14ac:dyDescent="0.3">
      <c r="D35" s="5"/>
    </row>
    <row r="36" spans="4:4" x14ac:dyDescent="0.3">
      <c r="D36" s="5"/>
    </row>
    <row r="37" spans="4:4" x14ac:dyDescent="0.3">
      <c r="D37" s="5"/>
    </row>
    <row r="38" spans="4:4" x14ac:dyDescent="0.3">
      <c r="D38" s="5"/>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B1F8822A23F54CAD78CE952611610C" ma:contentTypeVersion="12" ma:contentTypeDescription="Create a new document." ma:contentTypeScope="" ma:versionID="283cfd28352aadfcc5cb8a5e35c85da0">
  <xsd:schema xmlns:xsd="http://www.w3.org/2001/XMLSchema" xmlns:xs="http://www.w3.org/2001/XMLSchema" xmlns:p="http://schemas.microsoft.com/office/2006/metadata/properties" xmlns:ns2="738f5970-3b6b-4745-befa-d5e656e6027a" xmlns:ns3="6b171296-ac32-47c7-8b85-8384cb4f8c64" targetNamespace="http://schemas.microsoft.com/office/2006/metadata/properties" ma:root="true" ma:fieldsID="054f95a7b07536eb935a4103ac514b76" ns2:_="" ns3:_="">
    <xsd:import namespace="738f5970-3b6b-4745-befa-d5e656e6027a"/>
    <xsd:import namespace="6b171296-ac32-47c7-8b85-8384cb4f8c6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8f5970-3b6b-4745-befa-d5e656e602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171296-ac32-47c7-8b85-8384cb4f8c6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7727E7-F919-4F80-8B49-8635D66914ED}">
  <ds:schemaRefs>
    <ds:schemaRef ds:uri="http://schemas.microsoft.com/sharepoint/v3/contenttype/forms"/>
  </ds:schemaRefs>
</ds:datastoreItem>
</file>

<file path=customXml/itemProps2.xml><?xml version="1.0" encoding="utf-8"?>
<ds:datastoreItem xmlns:ds="http://schemas.openxmlformats.org/officeDocument/2006/customXml" ds:itemID="{31010800-C6C1-4FDC-B46A-CBB6C25BADEA}"/>
</file>

<file path=customXml/itemProps3.xml><?xml version="1.0" encoding="utf-8"?>
<ds:datastoreItem xmlns:ds="http://schemas.openxmlformats.org/officeDocument/2006/customXml" ds:itemID="{16A5806C-A52F-4E68-A5F7-AA2AE231DBEE}">
  <ds:schemaRefs>
    <ds:schemaRef ds:uri="http://purl.org/dc/elements/1.1/"/>
    <ds:schemaRef ds:uri="738f5970-3b6b-4745-befa-d5e656e6027a"/>
    <ds:schemaRef ds:uri="http://purl.org/dc/dcmitype/"/>
    <ds:schemaRef ds:uri="http://purl.org/dc/terms/"/>
    <ds:schemaRef ds:uri="http://schemas.microsoft.com/office/2006/documentManagement/types"/>
    <ds:schemaRef ds:uri="6b171296-ac32-47c7-8b85-8384cb4f8c64"/>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Firm Products</vt:lpstr>
      <vt:lpstr>Interruptible Products</vt:lpstr>
      <vt:lpstr>IPs</vt:lpstr>
      <vt:lpstr>Type of Product</vt:lpstr>
      <vt:lpstr>B-SDM_ENTRY</vt:lpstr>
      <vt:lpstr>B-SDM_EXIT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Μίζη Μαριάννα</dc:creator>
  <cp:keywords/>
  <dc:description/>
  <cp:lastModifiedBy>Grigorios Chalastanis</cp:lastModifiedBy>
  <cp:revision/>
  <dcterms:created xsi:type="dcterms:W3CDTF">2019-12-09T09:58:15Z</dcterms:created>
  <dcterms:modified xsi:type="dcterms:W3CDTF">2024-07-26T13:03:32Z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e2555d98-6056-43bf-a484-3b5776031a7d</vt:lpwstr>
  </property>
  <property fmtid="{D5CDD505-2E9C-101B-9397-08002B2CF9AE}" pid="3" name="ContentTypeId">
    <vt:lpwstr>0x01010019B1F8822A23F54CAD78CE952611610C</vt:lpwstr>
  </property>
  <property fmtid="{D5CDD505-2E9C-101B-9397-08002B2CF9AE}" pid="4" name="CofWorkbookId">
    <vt:lpwstr>180dbaf6-7fe0-41d9-9141-060ed8a22331</vt:lpwstr>
  </property>
  <property fmtid="{D5CDD505-2E9C-101B-9397-08002B2CF9AE}" pid="5" name="MediaServiceImageTags">
    <vt:lpwstr/>
  </property>
</Properties>
</file>