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desfa.sharepoint.com/sites/billing/Shared Documents/General/Διάφορα/Charges Calculator/Upload/"/>
    </mc:Choice>
  </mc:AlternateContent>
  <xr:revisionPtr revIDLastSave="377" documentId="13_ncr:1_{83E67616-2BA5-4046-A794-85F823D1C484}" xr6:coauthVersionLast="47" xr6:coauthVersionMax="47" xr10:uidLastSave="{F1B074C9-12A2-4E31-94E1-DBBC6C515912}"/>
  <workbookProtection workbookAlgorithmName="SHA-512" workbookHashValue="fRU34Be+q4VvxMhmjbM+OJ0yRJcwsnBnjwgMxmM/4woY7i4p1iFmjd6dbMmVAw6w50bgLKs2FJ4URmPSpREEqA==" workbookSaltValue="PsLzLgJsciof/CVZxCf9Uw==" workbookSpinCount="100000" lockStructure="1"/>
  <bookViews>
    <workbookView xWindow="-120" yWindow="-120" windowWidth="29040" windowHeight="15840" activeTab="1" xr2:uid="{00000000-000D-0000-FFFF-FFFF00000000}"/>
  </bookViews>
  <sheets>
    <sheet name="Firm Products" sheetId="1" r:id="rId1"/>
    <sheet name="Interruptible Products" sheetId="6" r:id="rId2"/>
    <sheet name="IPs" sheetId="4" state="hidden" r:id="rId3"/>
    <sheet name="Type of Product" sheetId="3" state="hidden" r:id="rId4"/>
    <sheet name="B-SDM_ENTRY" sheetId="2" state="hidden" r:id="rId5"/>
    <sheet name="B-SDM_EXIT"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 l="1"/>
  <c r="G5" i="1"/>
  <c r="H11" i="1"/>
  <c r="L11" i="1" s="1"/>
  <c r="O11" i="1" s="1"/>
  <c r="H12" i="1"/>
  <c r="L12" i="1" s="1"/>
  <c r="O12" i="1" s="1"/>
  <c r="H9" i="1"/>
  <c r="L9" i="1" s="1"/>
  <c r="M9" i="1"/>
  <c r="N9" i="1" s="1"/>
  <c r="K4" i="6" a="1"/>
  <c r="K4" i="6" s="1"/>
  <c r="J4" i="6"/>
  <c r="H4" i="6"/>
  <c r="G4" i="6"/>
  <c r="F4" i="6"/>
  <c r="K3" i="6" a="1"/>
  <c r="K3" i="6" s="1"/>
  <c r="J3" i="6"/>
  <c r="H3" i="6"/>
  <c r="G3" i="6"/>
  <c r="F3" i="6"/>
  <c r="K8" i="1" a="1"/>
  <c r="K8" i="1" s="1"/>
  <c r="K5" i="1" a="1"/>
  <c r="K5" i="1" s="1"/>
  <c r="K6" i="1" a="1"/>
  <c r="K6" i="1" s="1"/>
  <c r="K4" i="1" a="1"/>
  <c r="K4" i="1" s="1"/>
  <c r="K3" i="1" a="1"/>
  <c r="K3" i="1" s="1"/>
  <c r="D52" i="2"/>
  <c r="L4" i="6" l="1"/>
  <c r="O4" i="6" s="1"/>
  <c r="L3" i="6"/>
  <c r="O3" i="6" s="1"/>
  <c r="P11" i="1"/>
  <c r="O9" i="1"/>
  <c r="D28" i="5"/>
  <c r="G3" i="1"/>
  <c r="H8" i="1"/>
  <c r="H5" i="1"/>
  <c r="H3" i="1"/>
  <c r="H4" i="1"/>
  <c r="D42" i="2"/>
  <c r="D28" i="2"/>
  <c r="D13" i="5"/>
  <c r="D13" i="2"/>
  <c r="H6" i="1" l="1"/>
  <c r="G8" i="1" l="1"/>
  <c r="G6" i="1"/>
  <c r="F8" i="1"/>
  <c r="F6" i="1"/>
  <c r="F5" i="1"/>
  <c r="F4" i="1"/>
  <c r="F3" i="1"/>
  <c r="L8" i="1" l="1"/>
  <c r="L6" i="1"/>
  <c r="J3" i="1"/>
  <c r="F2" i="5"/>
  <c r="J5" i="1" l="1"/>
  <c r="L5" i="1" l="1"/>
  <c r="O5" i="1" s="1"/>
  <c r="L4" i="1"/>
  <c r="O4" i="1" s="1"/>
  <c r="O6" i="1"/>
  <c r="O8" i="1" l="1"/>
  <c r="L3" i="1"/>
  <c r="O3" i="1" l="1"/>
  <c r="F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<sst xmlns="http://schemas.openxmlformats.org/spreadsheetml/2006/main" count="208" uniqueCount="75">
  <si>
    <t>DAYS</t>
  </si>
  <si>
    <t>B Coefficient</t>
  </si>
  <si>
    <t>Quantity 
Coefficient 
[€/kWh]</t>
  </si>
  <si>
    <t xml:space="preserve">Total Charges </t>
  </si>
  <si>
    <t xml:space="preserve">Commodity (Quantity)
Charges </t>
  </si>
  <si>
    <t>Transmission 
Capacity 
[kWh/Day]</t>
  </si>
  <si>
    <t>Total Quantity 
[kWh]</t>
  </si>
  <si>
    <t>Capacity 
Charges</t>
  </si>
  <si>
    <t>Commodity (Quantity) 
Charges</t>
  </si>
  <si>
    <t>SDM</t>
  </si>
  <si>
    <t>D (Daily Product 2024)</t>
  </si>
  <si>
    <t>bFZK</t>
  </si>
  <si>
    <t>Discount
(%)</t>
  </si>
  <si>
    <t>Transmission / Regasification
Capacity 
[kWh/Day]</t>
  </si>
  <si>
    <t>Booking Period 
(Days)</t>
  </si>
  <si>
    <t>DOMESTIC EXIT POINTS</t>
  </si>
  <si>
    <t>Type of Product</t>
  </si>
  <si>
    <t>Firm</t>
  </si>
  <si>
    <t>Interruptible</t>
  </si>
  <si>
    <t>BZK</t>
  </si>
  <si>
    <t>–</t>
  </si>
  <si>
    <t>Route IPs</t>
  </si>
  <si>
    <t>ENTRY (BG→GR)</t>
  </si>
  <si>
    <t>EXIT (GR→BG)</t>
  </si>
  <si>
    <t>ENTRY (TAP→DESFA)</t>
  </si>
  <si>
    <t>ΕΧΙΤ (DESFA→TAP)</t>
  </si>
  <si>
    <t>ENTRY (TR→GR)</t>
  </si>
  <si>
    <t>EXIT (GR→TR)</t>
  </si>
  <si>
    <t>ENTRY (GASTRADE→DESFA)</t>
  </si>
  <si>
    <t>ΕΧΙΤ (DESFA→IGB)</t>
  </si>
  <si>
    <t>Direction</t>
  </si>
  <si>
    <t>EXIT (DESFA→IGB)</t>
  </si>
  <si>
    <t>Firm (Bundled)</t>
  </si>
  <si>
    <t>ENTRY 
(GASTRADE→DESFA)</t>
  </si>
  <si>
    <t>Revithoussa LNG Terminal</t>
  </si>
  <si>
    <t>EXIT</t>
  </si>
  <si>
    <t>AGIA TRIADA (ENTRY TO TRANSMISSION)</t>
  </si>
  <si>
    <t>ENTRY</t>
  </si>
  <si>
    <t>Product - ENTRY AMFITRITI</t>
  </si>
  <si>
    <t>NNGTS Entry/Exit Points</t>
  </si>
  <si>
    <t>Capacity Product</t>
  </si>
  <si>
    <t>Booking Period (Days)</t>
  </si>
  <si>
    <t>Capacity Coefficient
[€/kWh GCV /Hour/Year]</t>
  </si>
  <si>
    <t>Capacity Coefficient 
[€/kWh GCV /Hour/Year]</t>
  </si>
  <si>
    <t>ΝΑ</t>
  </si>
  <si>
    <t>Select from the drop-down list or fill numbers in green cells</t>
  </si>
  <si>
    <t>Discount</t>
  </si>
  <si>
    <t>REVITHOUSSA TERMINAL (REGASIFICATION)</t>
  </si>
  <si>
    <t xml:space="preserve">Short-Term 
Coefficient
(B) </t>
  </si>
  <si>
    <t>Annual Days</t>
  </si>
  <si>
    <t>Year 2025</t>
  </si>
  <si>
    <t xml:space="preserve">Product - ENTRY SIDIROKASTRO &amp; NEA MESIMVRIA </t>
  </si>
  <si>
    <t>Product - EXIT IPs</t>
  </si>
  <si>
    <t>D (Daily Product 2025)</t>
  </si>
  <si>
    <t>M (Monthly product for 31 Days - October, December 2024)</t>
  </si>
  <si>
    <t>M (Monthly product for 30 Days - November 2024)</t>
  </si>
  <si>
    <t>M (Monthly product for 31 Days - January, March, May, July, August, October, December 2025)</t>
  </si>
  <si>
    <t>M (Monthly Product February 2025: 28 Days)</t>
  </si>
  <si>
    <t>M (Monthly product for 30 Days - April, June, September, November 2025)</t>
  </si>
  <si>
    <t>Q1 for GY24/25 (Quarterly product for Oct,Nov,Dec 2024)</t>
  </si>
  <si>
    <t>Y (Yearly Product 1/10/2024-30/09/2025)</t>
  </si>
  <si>
    <t>Q2 for GY24/25 (Quarterly product for Jan, Feb, Mar 2025)</t>
  </si>
  <si>
    <t>Q3 for GY24/25 (Quarterly product for Apr, May, Jun 2025)</t>
  </si>
  <si>
    <t>Q4 for GY24/25 (Quarterly product for Jul, Aug, Sep 2025)</t>
  </si>
  <si>
    <t>Product - KIPI</t>
  </si>
  <si>
    <t>SIDIROKASTRON IP</t>
  </si>
  <si>
    <t>KIPI IP</t>
  </si>
  <si>
    <t>NEA MESIMVRIA IP</t>
  </si>
  <si>
    <t>KOMOTINI IP (DESFA/IGB)</t>
  </si>
  <si>
    <t>AMFITRITI ENTRY</t>
  </si>
  <si>
    <t>Product EXIT KOMOTINI (DESFA/IGB)</t>
  </si>
  <si>
    <t>General notes</t>
  </si>
  <si>
    <t xml:space="preserve">1. The calculated charges are presented before tax </t>
  </si>
  <si>
    <t xml:space="preserve">2. Tariffs for future years are not yet known </t>
  </si>
  <si>
    <t xml:space="preserve">3. The information provided by this file is indicative and not legally binding. It is intended for support and informational purposes only. The charges calculated should not be considered as contractual offers or a basis for disputing invoices from DESFA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</si>
</sst>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_ ;\-#,##0\ "/>
    <numFmt numFmtId="165" formatCode="#,##0.0000000_ ;\-#,##0.0000000\ "/>
    <numFmt numFmtId="166" formatCode="0.0000000"/>
  </numFmts>
  <fonts count="12" x14ac:knownFonts="1">
    <font>
      <sz val="11"/>
      <color theme="1"/>
      <name val="Calibri"/>
      <family val="2"/>
      <charset val="161"/>
      <scheme val="minor"/>
    </font>
    <font>
      <b/>
      <sz val="11"/>
      <color theme="0"/>
      <name val="Calibri"/>
      <family val="2"/>
      <charset val="161"/>
      <scheme val="minor"/>
    </font>
    <font>
      <b/>
      <sz val="11"/>
      <color theme="1"/>
      <name val="Calibri"/>
      <family val="2"/>
      <charset val="161"/>
      <scheme val="minor"/>
    </font>
    <font>
      <sz val="12"/>
      <color theme="1"/>
      <name val="Calibri"/>
      <family val="2"/>
      <charset val="161"/>
      <scheme val="minor"/>
    </font>
    <font>
      <b/>
      <sz val="28"/>
      <color theme="9" tint="-0.499984740745262"/>
      <name val="Calibri"/>
      <family val="2"/>
      <charset val="161"/>
      <scheme val="minor"/>
    </font>
    <font>
      <b/>
      <sz val="14"/>
      <name val="Calibri"/>
      <family val="2"/>
      <charset val="161"/>
      <scheme val="minor"/>
    </font>
    <font>
      <b/>
      <sz val="28"/>
      <color theme="0"/>
      <name val="Calibri"/>
      <family val="2"/>
      <charset val="161"/>
      <scheme val="minor"/>
    </font>
    <font>
      <b/>
      <sz val="16"/>
      <name val="Calibri"/>
      <family val="2"/>
      <charset val="161"/>
      <scheme val="minor"/>
    </font>
    <font>
      <b/>
      <sz val="16"/>
      <name val="Calibri"/>
      <family val="2"/>
      <charset val="161"/>
    </font>
    <font>
      <b/>
      <sz val="12"/>
      <color theme="1"/>
      <name val="Calibri"/>
      <family val="2"/>
      <charset val="161"/>
      <scheme val="minor"/>
    </font>
    <font>
      <sz val="11"/>
      <color theme="1"/>
      <name val="Calibri"/>
      <family val="2"/>
      <scheme val="minor"/>
    </font>
    <font>
      <i/>
      <sz val="14"/>
      <color theme="1"/>
      <name val="Calibri"/>
      <family val="2"/>
      <charset val="161"/>
      <scheme val="minor"/>
    </font>
  </fonts>
  <fills count="9">
    <fill>
      <patternFill patternType="none"/>
    </fill>
    <fill>
      <patternFill patternType="gray125"/>
    </fill>
    <fill>
      <patternFill patternType="solid">
        <fgColor theme="3" tint="-0.249977111117893"/>
        <bgColor indexed="64"/>
      </patternFill>
    </fill>
    <fill>
      <gradientFill degree="90">
        <stop position="0">
          <color theme="0"/>
        </stop>
        <stop position="1">
          <color theme="9" tint="0.59999389629810485"/>
        </stop>
      </gradientFill>
    </fill>
    <fill>
      <patternFill patternType="solid">
        <fgColor rgb="FFFFFF00"/>
        <bgColor indexed="64"/>
      </patternFill>
    </fill>
    <fill>
      <patternFill patternType="solid">
        <fgColor theme="9" tint="0.59999389629810485"/>
        <bgColor indexed="64"/>
      </patternFill>
    </fill>
    <fill>
      <patternFill patternType="lightGray"/>
    </fill>
    <fill>
      <patternFill patternType="solid">
        <fgColor theme="4" tint="-0.249977111117893"/>
        <bgColor indexed="64"/>
      </patternFill>
    </fill>
    <fill>
      <patternFill patternType="solid">
        <fgColor theme="0"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right style="double">
        <color auto="1"/>
      </right>
      <top/>
      <bottom/>
      <diagonal/>
    </border>
    <border>
      <left style="thin">
        <color auto="1"/>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double">
        <color auto="1"/>
      </right>
      <top style="thin">
        <color indexed="64"/>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style="thin">
        <color auto="1"/>
      </top>
      <bottom/>
      <diagonal/>
    </border>
    <border>
      <left style="thin">
        <color auto="1"/>
      </left>
      <right style="double">
        <color indexed="64"/>
      </right>
      <top/>
      <bottom style="double">
        <color indexed="64"/>
      </bottom>
      <diagonal/>
    </border>
    <border>
      <left style="thin">
        <color auto="1"/>
      </left>
      <right style="thin">
        <color auto="1"/>
      </right>
      <top style="thin">
        <color auto="1"/>
      </top>
      <bottom/>
      <diagonal/>
    </border>
    <border>
      <left style="thin">
        <color auto="1"/>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auto="1"/>
      </right>
      <top style="double">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uble">
        <color indexed="64"/>
      </bottom>
      <diagonal/>
    </border>
    <border>
      <left/>
      <right style="thin">
        <color auto="1"/>
      </right>
      <top/>
      <bottom style="double">
        <color indexed="64"/>
      </bottom>
      <diagonal/>
    </border>
  </borders>
  <cellStyleXfs count="2">
    <xf numFmtId="0" fontId="0" fillId="0" borderId="0"/>
    <xf numFmtId="0" fontId="10" fillId="0" borderId="0"/>
  </cellStyleXfs>
  <cellXfs count="89">
    <xf numFmtId="0" fontId="0" fillId="0" borderId="0" xfId="0"/>
    <xf numFmtId="0" fontId="2" fillId="0" borderId="0" xfId="0" applyFont="1" applyAlignment="1">
      <alignment horizont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14" fontId="0" fillId="0" borderId="0" xfId="0" applyNumberFormat="1"/>
    <xf numFmtId="166" fontId="0" fillId="0" borderId="0" xfId="0" applyNumberFormat="1"/>
    <xf numFmtId="0" fontId="0" fillId="4" borderId="0" xfId="0" applyFill="1"/>
    <xf numFmtId="0" fontId="3"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44" fontId="5" fillId="0" borderId="5" xfId="0" applyNumberFormat="1" applyFont="1" applyBorder="1" applyAlignment="1" applyProtection="1">
      <alignment horizontal="center" vertical="center"/>
      <protection hidden="1"/>
    </xf>
    <xf numFmtId="44" fontId="5" fillId="0" borderId="1" xfId="0" applyNumberFormat="1" applyFont="1" applyBorder="1" applyAlignment="1" applyProtection="1">
      <alignment horizontal="center" vertical="center"/>
      <protection hidden="1"/>
    </xf>
    <xf numFmtId="44" fontId="5" fillId="0" borderId="4" xfId="0" applyNumberFormat="1" applyFont="1" applyBorder="1" applyAlignment="1" applyProtection="1">
      <alignment horizontal="center" vertical="center"/>
      <protection hidden="1"/>
    </xf>
    <xf numFmtId="3" fontId="5" fillId="5" borderId="4" xfId="0" applyNumberFormat="1" applyFont="1" applyFill="1" applyBorder="1" applyAlignment="1" applyProtection="1">
      <alignment horizontal="center" vertical="center"/>
      <protection locked="0"/>
    </xf>
    <xf numFmtId="3" fontId="5" fillId="5" borderId="4" xfId="0" applyNumberFormat="1" applyFont="1" applyFill="1" applyBorder="1" applyAlignment="1" applyProtection="1">
      <alignment horizontal="center" vertical="center" wrapText="1"/>
      <protection locked="0"/>
    </xf>
    <xf numFmtId="3" fontId="5" fillId="5" borderId="1" xfId="0" applyNumberFormat="1" applyFont="1" applyFill="1" applyBorder="1" applyAlignment="1" applyProtection="1">
      <alignment horizontal="center" vertical="center"/>
      <protection locked="0"/>
    </xf>
    <xf numFmtId="3" fontId="5" fillId="5" borderId="1" xfId="0" applyNumberFormat="1" applyFont="1" applyFill="1" applyBorder="1" applyAlignment="1" applyProtection="1">
      <alignment horizontal="center" vertical="center" wrapText="1"/>
      <protection locked="0"/>
    </xf>
    <xf numFmtId="3" fontId="5" fillId="5" borderId="5" xfId="0" applyNumberFormat="1" applyFont="1" applyFill="1" applyBorder="1" applyAlignment="1" applyProtection="1">
      <alignment horizontal="center" vertical="center"/>
      <protection locked="0"/>
    </xf>
    <xf numFmtId="3" fontId="5" fillId="5" borderId="5" xfId="0" applyNumberFormat="1" applyFont="1" applyFill="1" applyBorder="1" applyAlignment="1" applyProtection="1">
      <alignment horizontal="center" vertical="center" wrapText="1"/>
      <protection locked="0"/>
    </xf>
    <xf numFmtId="164" fontId="5" fillId="0" borderId="4"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9" fontId="5" fillId="0" borderId="4" xfId="0" applyNumberFormat="1" applyFont="1" applyBorder="1" applyAlignment="1" applyProtection="1">
      <alignment horizontal="center" vertical="center" wrapText="1"/>
      <protection hidden="1"/>
    </xf>
    <xf numFmtId="1" fontId="5" fillId="0" borderId="4" xfId="0" applyNumberFormat="1"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9" fontId="5" fillId="0" borderId="1" xfId="0" applyNumberFormat="1" applyFont="1" applyBorder="1" applyAlignment="1" applyProtection="1">
      <alignment horizontal="center" vertical="center" wrapText="1"/>
      <protection hidden="1"/>
    </xf>
    <xf numFmtId="1" fontId="5" fillId="0" borderId="1" xfId="0" applyNumberFormat="1" applyFont="1" applyBorder="1" applyAlignment="1" applyProtection="1">
      <alignment horizontal="center" vertical="center" wrapText="1"/>
      <protection hidden="1"/>
    </xf>
    <xf numFmtId="164"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9" fontId="5" fillId="0" borderId="5" xfId="0" applyNumberFormat="1" applyFont="1" applyBorder="1" applyAlignment="1" applyProtection="1">
      <alignment horizontal="center" vertical="center" wrapText="1"/>
      <protection hidden="1"/>
    </xf>
    <xf numFmtId="1" fontId="5" fillId="0" borderId="5" xfId="0" applyNumberFormat="1" applyFont="1" applyBorder="1" applyAlignment="1" applyProtection="1">
      <alignment horizontal="center" vertical="center" wrapText="1"/>
      <protection hidden="1"/>
    </xf>
    <xf numFmtId="44" fontId="5" fillId="0" borderId="5" xfId="0" applyNumberFormat="1" applyFont="1" applyBorder="1" applyAlignment="1" applyProtection="1">
      <alignment vertical="center"/>
      <protection hidden="1"/>
    </xf>
    <xf numFmtId="3" fontId="5" fillId="0" borderId="5" xfId="0" applyNumberFormat="1" applyFont="1" applyBorder="1" applyAlignment="1" applyProtection="1">
      <alignment horizontal="center" vertical="center"/>
      <protection hidden="1"/>
    </xf>
    <xf numFmtId="44" fontId="5" fillId="0" borderId="1" xfId="0" applyNumberFormat="1" applyFont="1" applyBorder="1" applyAlignment="1" applyProtection="1">
      <alignment vertical="center"/>
      <protection hidden="1"/>
    </xf>
    <xf numFmtId="165" fontId="5" fillId="0" borderId="4"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165"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165"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7" fillId="8" borderId="13" xfId="0" applyFont="1" applyFill="1" applyBorder="1" applyAlignment="1" applyProtection="1">
      <alignment horizontal="center" vertical="center"/>
      <protection hidden="1"/>
    </xf>
    <xf numFmtId="0" fontId="7" fillId="8" borderId="5" xfId="0" applyFont="1" applyFill="1" applyBorder="1" applyAlignment="1" applyProtection="1">
      <alignment horizontal="center" vertical="center"/>
      <protection hidden="1"/>
    </xf>
    <xf numFmtId="0" fontId="7" fillId="8" borderId="5"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protection hidden="1"/>
    </xf>
    <xf numFmtId="0" fontId="7" fillId="8" borderId="4" xfId="0" applyFont="1" applyFill="1" applyBorder="1" applyAlignment="1" applyProtection="1">
      <alignment horizontal="center" vertical="center" wrapText="1"/>
      <protection hidden="1"/>
    </xf>
    <xf numFmtId="9" fontId="5" fillId="0" borderId="15" xfId="0" applyNumberFormat="1" applyFont="1" applyBorder="1" applyAlignment="1" applyProtection="1">
      <alignment horizontal="center" vertical="center" wrapText="1"/>
      <protection hidden="1"/>
    </xf>
    <xf numFmtId="166" fontId="5" fillId="0" borderId="1" xfId="0" applyNumberFormat="1" applyFont="1" applyBorder="1" applyAlignment="1" applyProtection="1">
      <alignment horizontal="center" vertical="center"/>
      <protection hidden="1"/>
    </xf>
    <xf numFmtId="0" fontId="11" fillId="0" borderId="0" xfId="0" applyFont="1"/>
    <xf numFmtId="44" fontId="5" fillId="0" borderId="5" xfId="0" applyNumberFormat="1" applyFont="1" applyBorder="1" applyAlignment="1" applyProtection="1">
      <alignment horizontal="center" vertical="center"/>
      <protection hidden="1"/>
    </xf>
    <xf numFmtId="44" fontId="5" fillId="0" borderId="7" xfId="0" applyNumberFormat="1" applyFont="1" applyBorder="1" applyAlignment="1" applyProtection="1">
      <alignment horizontal="center" vertical="center"/>
      <protection hidden="1"/>
    </xf>
    <xf numFmtId="44" fontId="5" fillId="0" borderId="1" xfId="0" applyNumberFormat="1" applyFont="1" applyBorder="1" applyAlignment="1" applyProtection="1">
      <alignment horizontal="center" vertical="center"/>
      <protection hidden="1"/>
    </xf>
    <xf numFmtId="44" fontId="5" fillId="0" borderId="2" xfId="0" applyNumberFormat="1" applyFont="1" applyBorder="1" applyAlignment="1" applyProtection="1">
      <alignment horizontal="center" vertical="center"/>
      <protection hidden="1"/>
    </xf>
    <xf numFmtId="0" fontId="9" fillId="8" borderId="8" xfId="0" applyFont="1" applyFill="1" applyBorder="1" applyAlignment="1">
      <alignment horizontal="center" vertical="center" textRotation="90"/>
    </xf>
    <xf numFmtId="0" fontId="9" fillId="8" borderId="9" xfId="0" applyFont="1" applyFill="1" applyBorder="1" applyAlignment="1">
      <alignment horizontal="center" vertical="center" textRotation="90"/>
    </xf>
    <xf numFmtId="44" fontId="5" fillId="0" borderId="4" xfId="0" applyNumberFormat="1" applyFont="1" applyBorder="1" applyAlignment="1" applyProtection="1">
      <alignment horizontal="center" vertical="center"/>
      <protection hidden="1"/>
    </xf>
    <xf numFmtId="44" fontId="5" fillId="0" borderId="6" xfId="0" applyNumberFormat="1" applyFont="1" applyBorder="1" applyAlignment="1" applyProtection="1">
      <alignment horizontal="center" vertical="center"/>
      <protection hidden="1"/>
    </xf>
    <xf numFmtId="0" fontId="5" fillId="6" borderId="12"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0" fontId="6" fillId="7" borderId="0" xfId="0" applyFont="1" applyFill="1" applyAlignment="1" applyProtection="1">
      <alignment horizontal="center" vertical="center"/>
      <protection hidden="1"/>
    </xf>
    <xf numFmtId="0" fontId="6" fillId="7" borderId="3" xfId="0" applyFont="1" applyFill="1" applyBorder="1" applyAlignment="1" applyProtection="1">
      <alignment horizontal="center" vertical="center"/>
      <protection hidden="1"/>
    </xf>
    <xf numFmtId="44" fontId="5" fillId="0" borderId="12" xfId="0" applyNumberFormat="1" applyFont="1" applyBorder="1" applyAlignment="1" applyProtection="1">
      <alignment horizontal="center" vertical="center"/>
      <protection hidden="1"/>
    </xf>
    <xf numFmtId="44" fontId="5" fillId="0" borderId="14" xfId="0" applyNumberFormat="1" applyFont="1" applyBorder="1" applyAlignment="1" applyProtection="1">
      <alignment horizontal="center" vertical="center"/>
      <protection hidden="1"/>
    </xf>
    <xf numFmtId="0" fontId="5" fillId="6" borderId="4" xfId="0" applyFont="1" applyFill="1" applyBorder="1" applyAlignment="1" applyProtection="1">
      <alignment horizontal="center" vertical="center"/>
      <protection hidden="1"/>
    </xf>
    <xf numFmtId="0" fontId="4" fillId="3" borderId="0" xfId="0" applyFont="1" applyFill="1" applyAlignment="1">
      <alignment horizontal="center" vertical="center"/>
    </xf>
    <xf numFmtId="0" fontId="7" fillId="8" borderId="19" xfId="0" applyFont="1" applyFill="1" applyBorder="1" applyAlignment="1" applyProtection="1">
      <alignment horizontal="center" vertical="center" wrapText="1"/>
      <protection hidden="1"/>
    </xf>
    <xf numFmtId="0" fontId="7" fillId="8" borderId="21" xfId="0" applyFont="1" applyFill="1" applyBorder="1" applyAlignment="1" applyProtection="1">
      <alignment horizontal="center" vertical="center" wrapText="1"/>
      <protection hidden="1"/>
    </xf>
    <xf numFmtId="44" fontId="5" fillId="0" borderId="16" xfId="0" applyNumberFormat="1" applyFont="1" applyBorder="1" applyAlignment="1" applyProtection="1">
      <alignment horizontal="center" vertical="center"/>
      <protection hidden="1"/>
    </xf>
    <xf numFmtId="44" fontId="5" fillId="0" borderId="17" xfId="0" applyNumberFormat="1" applyFont="1" applyBorder="1" applyAlignment="1" applyProtection="1">
      <alignment horizontal="center" vertical="center"/>
      <protection hidden="1"/>
    </xf>
    <xf numFmtId="0" fontId="7" fillId="8" borderId="19" xfId="0" applyFont="1" applyFill="1" applyBorder="1" applyAlignment="1" applyProtection="1">
      <alignment horizontal="center" vertical="center"/>
      <protection hidden="1"/>
    </xf>
    <xf numFmtId="0" fontId="7" fillId="8" borderId="20" xfId="0" applyFont="1" applyFill="1" applyBorder="1" applyAlignment="1" applyProtection="1">
      <alignment horizontal="center" vertical="center"/>
      <protection hidden="1"/>
    </xf>
    <xf numFmtId="0" fontId="5" fillId="6" borderId="10" xfId="0" applyFont="1" applyFill="1" applyBorder="1" applyAlignment="1" applyProtection="1">
      <alignment horizontal="center" vertical="center"/>
      <protection hidden="1"/>
    </xf>
    <xf numFmtId="0" fontId="5" fillId="6" borderId="11" xfId="0" applyFont="1" applyFill="1" applyBorder="1" applyAlignment="1" applyProtection="1">
      <alignment horizontal="center" vertical="center"/>
      <protection hidden="1"/>
    </xf>
    <xf numFmtId="0" fontId="7" fillId="8" borderId="12"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3" fontId="5" fillId="5" borderId="12" xfId="0" applyNumberFormat="1" applyFont="1" applyFill="1" applyBorder="1" applyAlignment="1" applyProtection="1">
      <alignment horizontal="center" vertical="center" wrapText="1"/>
      <protection locked="0"/>
    </xf>
    <xf numFmtId="3" fontId="5" fillId="5" borderId="13" xfId="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3" fontId="5" fillId="5" borderId="18" xfId="0" applyNumberFormat="1" applyFont="1" applyFill="1" applyBorder="1" applyAlignment="1" applyProtection="1">
      <alignment horizontal="center" vertical="center"/>
      <protection locked="0"/>
    </xf>
    <xf numFmtId="3" fontId="5" fillId="5" borderId="15" xfId="0" applyNumberFormat="1" applyFont="1" applyFill="1" applyBorder="1" applyAlignment="1" applyProtection="1">
      <alignment horizontal="center" vertical="center"/>
      <protection locked="0"/>
    </xf>
    <xf numFmtId="164" fontId="5" fillId="5" borderId="22" xfId="0" applyNumberFormat="1" applyFont="1" applyFill="1" applyBorder="1" applyAlignment="1" applyProtection="1">
      <alignment horizontal="center" vertical="center"/>
      <protection locked="0"/>
    </xf>
    <xf numFmtId="164" fontId="5" fillId="5" borderId="23" xfId="0" applyNumberFormat="1" applyFont="1" applyFill="1" applyBorder="1" applyAlignment="1" applyProtection="1">
      <alignment horizontal="center" vertical="center"/>
      <protection locked="0"/>
    </xf>
    <xf numFmtId="164" fontId="5" fillId="5" borderId="24" xfId="0" applyNumberFormat="1" applyFont="1" applyFill="1" applyBorder="1" applyAlignment="1" applyProtection="1">
      <alignment horizontal="center" vertical="center"/>
      <protection locked="0"/>
    </xf>
    <xf numFmtId="164" fontId="5" fillId="5" borderId="25" xfId="0" applyNumberFormat="1" applyFont="1" applyFill="1" applyBorder="1"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horizontal="center" vertical="center"/>
      <protection locked="0"/>
    </xf>
    <xf numFmtId="0" fontId="3" fillId="0" borderId="0" xfId="0" applyFont="1" applyProtection="1">
      <protection locked="0"/>
    </xf>
  </cellXfs>
  <cellStyles count="2">
    <cellStyle name="Normal" xfId="0" builtinId="0"/>
    <cellStyle name="Normal 2" xfId="1" xr:uid="{75187E10-BDE1-4C4A-84AE-202C10E7D62D}"/>
  </cellStyles>
  <dxfs count="0"/>
  <tableStyles count="0" defaultTableStyle="TableStyleMedium2" defaultPivotStyle="PivotStyleLight16"/>
  <colors>
    <mruColors>
      <color rgb="FF2D9951"/>
      <color rgb="FF21A340"/>
      <color rgb="FF1C882E"/>
      <color rgb="FFD5E462"/>
      <color rgb="FFEDF5B1"/>
      <color rgb="FFDCE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841375</xdr:colOff>
      <xdr:row>0</xdr:row>
      <xdr:rowOff>810891</xdr:rowOff>
    </xdr:to>
    <xdr:pic>
      <xdr:nvPicPr>
        <xdr:cNvPr id="3" name="Picture 2">
          <a:extLst>
            <a:ext uri="{FF2B5EF4-FFF2-40B4-BE49-F238E27FC236}">
              <a16:creationId xmlns:a16="http://schemas.microsoft.com/office/drawing/2014/main" id="{3FE5CCC6-E339-4A63-70C0-329498B00A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41375" cy="810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841375</xdr:colOff>
      <xdr:row>0</xdr:row>
      <xdr:rowOff>810891</xdr:rowOff>
    </xdr:to>
    <xdr:pic>
      <xdr:nvPicPr>
        <xdr:cNvPr id="2" name="Picture 1">
          <a:extLst>
            <a:ext uri="{FF2B5EF4-FFF2-40B4-BE49-F238E27FC236}">
              <a16:creationId xmlns:a16="http://schemas.microsoft.com/office/drawing/2014/main" id="{EC94B36F-46DE-4B01-91C5-E3DB66C25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41375" cy="810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0"/>
  <sheetViews>
    <sheetView showGridLines="0" zoomScale="60" zoomScaleNormal="60" workbookViewId="0">
      <selection activeCell="E11" sqref="E11:F12"/>
    </sheetView>
  </sheetViews>
  <sheetFormatPr defaultColWidth="8.85546875" defaultRowHeight="15" x14ac:dyDescent="0.25"/>
  <cols>
    <col min="1" max="1" width="70.28515625" customWidth="1"/>
    <col min="2" max="2" width="31.42578125" customWidth="1"/>
    <col min="3" max="3" width="27.42578125" customWidth="1"/>
    <col min="4" max="4" width="22.140625" customWidth="1"/>
    <col min="5" max="5" width="69.7109375" customWidth="1"/>
    <col min="6" max="6" width="12" customWidth="1"/>
    <col min="7" max="7" width="31.5703125" customWidth="1"/>
    <col min="8" max="9" width="18.28515625" customWidth="1"/>
    <col min="10" max="10" width="18.5703125" customWidth="1"/>
    <col min="11" max="11" width="18.5703125" hidden="1" customWidth="1"/>
    <col min="12" max="12" width="27.7109375" customWidth="1"/>
    <col min="13" max="13" width="16.85546875" customWidth="1"/>
    <col min="14" max="14" width="19.7109375" customWidth="1"/>
    <col min="15" max="15" width="29.28515625" customWidth="1"/>
    <col min="16" max="16" width="26.5703125" customWidth="1"/>
    <col min="17" max="17" width="14.85546875" customWidth="1"/>
  </cols>
  <sheetData>
    <row r="1" spans="1:28" ht="65.45" customHeight="1" x14ac:dyDescent="0.25">
      <c r="A1" s="60" t="s">
        <v>50</v>
      </c>
      <c r="B1" s="60"/>
      <c r="C1" s="60"/>
      <c r="D1" s="60"/>
      <c r="E1" s="60"/>
      <c r="F1" s="60"/>
      <c r="G1" s="60"/>
      <c r="H1" s="60"/>
      <c r="I1" s="60"/>
      <c r="J1" s="60"/>
      <c r="K1" s="60"/>
      <c r="L1" s="60"/>
      <c r="M1" s="60"/>
      <c r="N1" s="60"/>
      <c r="O1" s="60"/>
      <c r="P1" s="61"/>
      <c r="Q1" s="86"/>
      <c r="R1" s="86"/>
      <c r="S1" s="86"/>
      <c r="T1" s="86"/>
      <c r="U1" s="86"/>
      <c r="V1" s="86"/>
      <c r="W1" s="86"/>
      <c r="X1" s="86"/>
      <c r="Y1" s="86"/>
      <c r="Z1" s="86"/>
      <c r="AA1" s="86"/>
      <c r="AB1" s="86"/>
    </row>
    <row r="2" spans="1:28" s="8" customFormat="1" ht="117" customHeight="1" thickBot="1" x14ac:dyDescent="0.3">
      <c r="A2" s="41" t="s">
        <v>39</v>
      </c>
      <c r="B2" s="42" t="s">
        <v>30</v>
      </c>
      <c r="C2" s="42" t="s">
        <v>16</v>
      </c>
      <c r="D2" s="43" t="s">
        <v>5</v>
      </c>
      <c r="E2" s="42" t="s">
        <v>40</v>
      </c>
      <c r="F2" s="43" t="s">
        <v>41</v>
      </c>
      <c r="G2" s="43" t="s">
        <v>43</v>
      </c>
      <c r="H2" s="43" t="s">
        <v>48</v>
      </c>
      <c r="I2" s="43" t="s">
        <v>2</v>
      </c>
      <c r="J2" s="43" t="s">
        <v>46</v>
      </c>
      <c r="K2" s="43" t="s">
        <v>49</v>
      </c>
      <c r="L2" s="43" t="s">
        <v>7</v>
      </c>
      <c r="M2" s="43" t="s">
        <v>6</v>
      </c>
      <c r="N2" s="43" t="s">
        <v>4</v>
      </c>
      <c r="O2" s="74" t="s">
        <v>3</v>
      </c>
      <c r="P2" s="75"/>
      <c r="Q2" s="87"/>
      <c r="R2" s="87"/>
      <c r="S2" s="87"/>
      <c r="T2" s="87"/>
      <c r="U2" s="87"/>
      <c r="V2" s="87"/>
      <c r="W2" s="87"/>
      <c r="X2" s="87"/>
      <c r="Y2" s="87"/>
      <c r="Z2" s="87"/>
      <c r="AA2" s="87"/>
      <c r="AB2" s="87"/>
    </row>
    <row r="3" spans="1:28" s="7" customFormat="1" ht="45" customHeight="1" thickTop="1" x14ac:dyDescent="0.25">
      <c r="A3" s="36" t="s">
        <v>65</v>
      </c>
      <c r="B3" s="14" t="s">
        <v>22</v>
      </c>
      <c r="C3" s="38" t="s">
        <v>17</v>
      </c>
      <c r="D3" s="14">
        <v>0</v>
      </c>
      <c r="E3" s="15" t="s">
        <v>53</v>
      </c>
      <c r="F3" s="20">
        <f>VLOOKUP(E3,'B-SDM_ENTRY'!$A$1:$C$14,2,FALSE)</f>
        <v>1</v>
      </c>
      <c r="G3" s="35">
        <f>IF(B3=IPs!A2,VLOOKUP(E3,'B-SDM_ENTRY'!$A$2:$D$13,4,FALSE),VLOOKUP(E3,'B-SDM_EXIT'!$A$2:$D$13,4,FALSE))</f>
        <v>3.0410300000000001</v>
      </c>
      <c r="H3" s="36">
        <f>VLOOKUP(E3,'B-SDM_ENTRY'!$A$2:$C$13,3,FALSE)</f>
        <v>2.9714</v>
      </c>
      <c r="I3" s="21" t="s">
        <v>20</v>
      </c>
      <c r="J3" s="22">
        <f>IF(C3="Firm",0%,IF(B3="EXIT (GR→BG)",5%,50%))</f>
        <v>0</v>
      </c>
      <c r="K3" s="23" cm="1">
        <f t="array" ref="K3">IF(OR(E3='B-SDM_ENTRY'!A45:A52),365,366)</f>
        <v>365</v>
      </c>
      <c r="L3" s="13">
        <f>F3/K3*D3*G3/24*H3*(1-J3)</f>
        <v>0</v>
      </c>
      <c r="M3" s="64" t="s">
        <v>44</v>
      </c>
      <c r="N3" s="64"/>
      <c r="O3" s="56">
        <f t="shared" ref="O3:O5" si="0">L3</f>
        <v>0</v>
      </c>
      <c r="P3" s="57"/>
      <c r="Q3" s="88"/>
      <c r="R3" s="88"/>
      <c r="S3" s="88"/>
      <c r="T3" s="88"/>
      <c r="U3" s="88"/>
      <c r="V3" s="88"/>
      <c r="W3" s="88"/>
      <c r="X3" s="88"/>
      <c r="Y3" s="88"/>
      <c r="Z3" s="88"/>
      <c r="AA3" s="88"/>
      <c r="AB3" s="88"/>
    </row>
    <row r="4" spans="1:28" s="7" customFormat="1" ht="45" customHeight="1" x14ac:dyDescent="0.25">
      <c r="A4" s="38" t="s">
        <v>66</v>
      </c>
      <c r="B4" s="38" t="s">
        <v>26</v>
      </c>
      <c r="C4" s="38" t="s">
        <v>17</v>
      </c>
      <c r="D4" s="16">
        <v>0</v>
      </c>
      <c r="E4" s="17" t="s">
        <v>53</v>
      </c>
      <c r="F4" s="24">
        <f>VLOOKUP(E4,'B-SDM_ENTRY'!$A$1:$C$14,2,FALSE)</f>
        <v>1</v>
      </c>
      <c r="G4" s="37">
        <f>VLOOKUP(E4,'B-SDM_ENTRY'!$A$2:$D$13,4,FALSE)</f>
        <v>3.0410300000000001</v>
      </c>
      <c r="H4" s="38">
        <f>VLOOKUP(E4,'B-SDM_ENTRY'!$A$31:$D$42,3,FALSE)</f>
        <v>2.9714</v>
      </c>
      <c r="I4" s="25" t="s">
        <v>20</v>
      </c>
      <c r="J4" s="26">
        <v>0</v>
      </c>
      <c r="K4" s="27" cm="1">
        <f t="array" ref="K4">IF(OR(E4='B-SDM_ENTRY'!A45:A52),365,366)</f>
        <v>365</v>
      </c>
      <c r="L4" s="12">
        <f>F4/K4*D4*G4/24*H4*(1-J4)</f>
        <v>0</v>
      </c>
      <c r="M4" s="72" t="s">
        <v>44</v>
      </c>
      <c r="N4" s="73"/>
      <c r="O4" s="52">
        <f t="shared" si="0"/>
        <v>0</v>
      </c>
      <c r="P4" s="53"/>
      <c r="Q4" s="88"/>
      <c r="R4" s="88"/>
      <c r="S4" s="88"/>
      <c r="T4" s="88"/>
      <c r="U4" s="88"/>
      <c r="V4" s="88"/>
      <c r="W4" s="88"/>
      <c r="X4" s="88"/>
      <c r="Y4" s="88"/>
      <c r="Z4" s="88"/>
      <c r="AA4" s="88"/>
      <c r="AB4" s="88"/>
    </row>
    <row r="5" spans="1:28" s="7" customFormat="1" ht="45" customHeight="1" x14ac:dyDescent="0.25">
      <c r="A5" s="38" t="s">
        <v>67</v>
      </c>
      <c r="B5" s="38" t="s">
        <v>24</v>
      </c>
      <c r="C5" s="38" t="s">
        <v>17</v>
      </c>
      <c r="D5" s="16">
        <v>0</v>
      </c>
      <c r="E5" s="17" t="s">
        <v>53</v>
      </c>
      <c r="F5" s="24">
        <f>VLOOKUP(E5,'B-SDM_ENTRY'!$A$1:$C$14,2,FALSE)</f>
        <v>1</v>
      </c>
      <c r="G5" s="37">
        <f>VLOOKUP(E5,'B-SDM_ENTRY'!$A$2:$D$13,4,FALSE)</f>
        <v>3.0410300000000001</v>
      </c>
      <c r="H5" s="38">
        <f>VLOOKUP(E5,'B-SDM_ENTRY'!$A$2:$C$13,3,FALSE)</f>
        <v>2.9714</v>
      </c>
      <c r="I5" s="25" t="s">
        <v>20</v>
      </c>
      <c r="J5" s="26">
        <f>IF(C5="Firm",0%,IF(B5="ΕΧΙΤ (DESFA→TAP)",5%,50%))</f>
        <v>0</v>
      </c>
      <c r="K5" s="27" cm="1">
        <f t="array" ref="K5">IF(OR(E5='B-SDM_ENTRY'!A45:A52),365,366)</f>
        <v>365</v>
      </c>
      <c r="L5" s="12">
        <f>F5/K5*D5*G5/24*H5*(1-J5)</f>
        <v>0</v>
      </c>
      <c r="M5" s="72" t="s">
        <v>44</v>
      </c>
      <c r="N5" s="73"/>
      <c r="O5" s="52">
        <f t="shared" si="0"/>
        <v>0</v>
      </c>
      <c r="P5" s="53"/>
      <c r="Q5" s="88"/>
      <c r="R5" s="88"/>
      <c r="S5" s="88"/>
      <c r="T5" s="88"/>
      <c r="U5" s="88"/>
      <c r="V5" s="88"/>
      <c r="W5" s="88"/>
      <c r="X5" s="88"/>
      <c r="Y5" s="88"/>
      <c r="Z5" s="88"/>
      <c r="AA5" s="88"/>
      <c r="AB5" s="88"/>
    </row>
    <row r="6" spans="1:28" s="7" customFormat="1" ht="45" customHeight="1" thickBot="1" x14ac:dyDescent="0.3">
      <c r="A6" s="40" t="s">
        <v>68</v>
      </c>
      <c r="B6" s="40" t="s">
        <v>31</v>
      </c>
      <c r="C6" s="40" t="s">
        <v>19</v>
      </c>
      <c r="D6" s="18">
        <v>0</v>
      </c>
      <c r="E6" s="19" t="s">
        <v>53</v>
      </c>
      <c r="F6" s="28">
        <f>VLOOKUP(E6,'B-SDM_ENTRY'!$A$1:$C$14,2,FALSE)</f>
        <v>1</v>
      </c>
      <c r="G6" s="39">
        <f>VLOOKUP(E6,'B-SDM_EXIT'!$A$17:$D$28,4,FALSE)</f>
        <v>5.1869613000000001</v>
      </c>
      <c r="H6" s="40">
        <f>VLOOKUP(E6,'B-SDM_EXIT'!$A$17:$C$28,3,FALSE)</f>
        <v>2.9714</v>
      </c>
      <c r="I6" s="29" t="s">
        <v>20</v>
      </c>
      <c r="J6" s="30">
        <v>0.1</v>
      </c>
      <c r="K6" s="31" cm="1">
        <f t="array" ref="K6">IF(OR(E6='B-SDM_ENTRY'!A45:A52),365,366)</f>
        <v>365</v>
      </c>
      <c r="L6" s="12">
        <f>F6/K6*D6*G6/24*H6*(1-J6)</f>
        <v>0</v>
      </c>
      <c r="M6" s="58" t="s">
        <v>44</v>
      </c>
      <c r="N6" s="59"/>
      <c r="O6" s="50">
        <f t="shared" ref="O6" si="1">L6</f>
        <v>0</v>
      </c>
      <c r="P6" s="51"/>
      <c r="Q6" s="88"/>
      <c r="R6" s="88"/>
      <c r="S6" s="88"/>
      <c r="T6" s="88"/>
      <c r="U6" s="88"/>
      <c r="V6" s="88"/>
      <c r="W6" s="88"/>
      <c r="X6" s="88"/>
      <c r="Y6" s="88"/>
      <c r="Z6" s="88"/>
      <c r="AA6" s="88"/>
      <c r="AB6" s="88"/>
    </row>
    <row r="7" spans="1:28" s="7" customFormat="1" ht="10.9" customHeight="1" thickTop="1" thickBot="1" x14ac:dyDescent="0.3">
      <c r="A7" s="54"/>
      <c r="B7" s="54"/>
      <c r="C7" s="54"/>
      <c r="D7" s="54"/>
      <c r="E7" s="54"/>
      <c r="F7" s="54"/>
      <c r="G7" s="54"/>
      <c r="H7" s="54"/>
      <c r="I7" s="54"/>
      <c r="J7" s="54"/>
      <c r="K7" s="54"/>
      <c r="L7" s="54"/>
      <c r="M7" s="54"/>
      <c r="N7" s="54"/>
      <c r="O7" s="54"/>
      <c r="P7" s="55"/>
      <c r="Q7" s="88"/>
      <c r="R7" s="88"/>
      <c r="S7" s="88"/>
      <c r="T7" s="88"/>
      <c r="U7" s="88"/>
      <c r="V7" s="88"/>
      <c r="W7" s="88"/>
      <c r="X7" s="88"/>
      <c r="Y7" s="88"/>
      <c r="Z7" s="88"/>
      <c r="AA7" s="88"/>
      <c r="AB7" s="88"/>
    </row>
    <row r="8" spans="1:28" s="7" customFormat="1" ht="54.6" customHeight="1" thickTop="1" x14ac:dyDescent="0.25">
      <c r="A8" s="36" t="s">
        <v>69</v>
      </c>
      <c r="B8" s="36" t="s">
        <v>33</v>
      </c>
      <c r="C8" s="15" t="s">
        <v>11</v>
      </c>
      <c r="D8" s="14">
        <v>0</v>
      </c>
      <c r="E8" s="15" t="s">
        <v>53</v>
      </c>
      <c r="F8" s="20">
        <f>VLOOKUP(E8,'B-SDM_ENTRY'!$A$1:$C$14,2,FALSE)</f>
        <v>1</v>
      </c>
      <c r="G8" s="35">
        <f>VLOOKUP(E8,'B-SDM_ENTRY'!$A$17:$D$28,4,FALSE)</f>
        <v>3.0410300000000001</v>
      </c>
      <c r="H8" s="36">
        <f>VLOOKUP(E8,'B-SDM_ENTRY'!$A$17:$C$28,3,FALSE)</f>
        <v>2.9714</v>
      </c>
      <c r="I8" s="21" t="s">
        <v>20</v>
      </c>
      <c r="J8" s="22">
        <v>0.1</v>
      </c>
      <c r="K8" s="23" cm="1">
        <f t="array" ref="K8">IF(OR(E8='B-SDM_ENTRY'!A45:A52),365,366)</f>
        <v>365</v>
      </c>
      <c r="L8" s="13">
        <f>F8/K8*D8*G8/24*H8*(1-J8)</f>
        <v>0</v>
      </c>
      <c r="M8" s="64" t="s">
        <v>44</v>
      </c>
      <c r="N8" s="64"/>
      <c r="O8" s="56">
        <f>L8</f>
        <v>0</v>
      </c>
      <c r="P8" s="57"/>
      <c r="Q8" s="88"/>
      <c r="R8" s="88"/>
      <c r="S8" s="88"/>
      <c r="T8" s="88"/>
      <c r="U8" s="88"/>
      <c r="V8" s="88"/>
      <c r="W8" s="88"/>
      <c r="X8" s="88"/>
      <c r="Y8" s="88"/>
      <c r="Z8" s="88"/>
      <c r="AA8" s="88"/>
      <c r="AB8" s="88"/>
    </row>
    <row r="9" spans="1:28" s="7" customFormat="1" ht="52.9" customHeight="1" thickBot="1" x14ac:dyDescent="0.3">
      <c r="A9" s="40" t="s">
        <v>15</v>
      </c>
      <c r="B9" s="40" t="s">
        <v>35</v>
      </c>
      <c r="C9" s="40" t="s">
        <v>17</v>
      </c>
      <c r="D9" s="18">
        <v>0</v>
      </c>
      <c r="E9" s="76">
        <v>1</v>
      </c>
      <c r="F9" s="77"/>
      <c r="G9" s="29">
        <v>5.1869613000000001</v>
      </c>
      <c r="H9" s="29">
        <f>IF(E9&lt;365,ROUND(3.880929*EXP(-0.003715*E9),4),1)</f>
        <v>3.8664999999999998</v>
      </c>
      <c r="I9" s="29">
        <v>1.8780000000000001E-4</v>
      </c>
      <c r="J9" s="30">
        <v>0</v>
      </c>
      <c r="K9" s="31">
        <v>365</v>
      </c>
      <c r="L9" s="32">
        <f>E9/K9*D9*H9*G9/24</f>
        <v>0</v>
      </c>
      <c r="M9" s="33">
        <f>D9*E9</f>
        <v>0</v>
      </c>
      <c r="N9" s="11">
        <f>I9*M9</f>
        <v>0</v>
      </c>
      <c r="O9" s="62">
        <f>L9+N9</f>
        <v>0</v>
      </c>
      <c r="P9" s="63"/>
      <c r="Q9" s="88"/>
      <c r="R9" s="88"/>
      <c r="S9" s="88"/>
      <c r="T9" s="88"/>
      <c r="U9" s="88"/>
      <c r="V9" s="88"/>
      <c r="W9" s="88"/>
      <c r="X9" s="88"/>
      <c r="Y9" s="88"/>
      <c r="Z9" s="88"/>
      <c r="AA9" s="88"/>
      <c r="AB9" s="88"/>
    </row>
    <row r="10" spans="1:28" s="7" customFormat="1" ht="100.5" customHeight="1" thickTop="1" x14ac:dyDescent="0.25">
      <c r="A10" s="44" t="s">
        <v>34</v>
      </c>
      <c r="B10" s="45" t="s">
        <v>30</v>
      </c>
      <c r="C10" s="45" t="s">
        <v>16</v>
      </c>
      <c r="D10" s="46" t="s">
        <v>13</v>
      </c>
      <c r="E10" s="66" t="s">
        <v>14</v>
      </c>
      <c r="F10" s="67"/>
      <c r="G10" s="46" t="s">
        <v>42</v>
      </c>
      <c r="H10" s="46" t="s">
        <v>48</v>
      </c>
      <c r="I10" s="46" t="s">
        <v>2</v>
      </c>
      <c r="J10" s="46" t="s">
        <v>12</v>
      </c>
      <c r="K10" s="46"/>
      <c r="L10" s="46" t="s">
        <v>7</v>
      </c>
      <c r="M10" s="66" t="s">
        <v>8</v>
      </c>
      <c r="N10" s="67"/>
      <c r="O10" s="70" t="s">
        <v>3</v>
      </c>
      <c r="P10" s="71"/>
      <c r="Q10" s="88"/>
      <c r="R10" s="88"/>
      <c r="S10" s="88"/>
      <c r="T10" s="88"/>
      <c r="U10" s="88"/>
      <c r="V10" s="88"/>
      <c r="W10" s="88"/>
      <c r="X10" s="88"/>
      <c r="Y10" s="88"/>
      <c r="Z10" s="88"/>
      <c r="AA10" s="88"/>
      <c r="AB10" s="88"/>
    </row>
    <row r="11" spans="1:28" s="7" customFormat="1" ht="51" customHeight="1" x14ac:dyDescent="0.25">
      <c r="A11" s="38" t="s">
        <v>36</v>
      </c>
      <c r="B11" s="78" t="s">
        <v>37</v>
      </c>
      <c r="C11" s="78" t="s">
        <v>32</v>
      </c>
      <c r="D11" s="80">
        <v>0</v>
      </c>
      <c r="E11" s="82">
        <v>1</v>
      </c>
      <c r="F11" s="83"/>
      <c r="G11" s="48">
        <v>3.0410300000000001</v>
      </c>
      <c r="H11" s="25">
        <f>IF(E11&lt;18,(ROUND((-0.0865507*E11)+3.0579123,4)),(IF(E11&lt;365,ROUND(1.5327293*EXP(-0.00117*E11),4),1)))</f>
        <v>2.9714</v>
      </c>
      <c r="I11" s="25" t="s">
        <v>20</v>
      </c>
      <c r="J11" s="26">
        <v>0</v>
      </c>
      <c r="K11" s="25">
        <v>365</v>
      </c>
      <c r="L11" s="34">
        <f>E11/K11*H11*D11*G11/24</f>
        <v>0</v>
      </c>
      <c r="M11" s="72" t="s">
        <v>44</v>
      </c>
      <c r="N11" s="73"/>
      <c r="O11" s="12">
        <f>L11</f>
        <v>0</v>
      </c>
      <c r="P11" s="68">
        <f>O11+O12</f>
        <v>0</v>
      </c>
      <c r="Q11" s="88"/>
      <c r="R11" s="88"/>
      <c r="S11" s="88"/>
      <c r="T11" s="88"/>
      <c r="U11" s="88"/>
      <c r="V11" s="88"/>
      <c r="W11" s="88"/>
      <c r="X11" s="88"/>
      <c r="Y11" s="88"/>
      <c r="Z11" s="88"/>
      <c r="AA11" s="88"/>
      <c r="AB11" s="88"/>
    </row>
    <row r="12" spans="1:28" s="7" customFormat="1" ht="51.75" customHeight="1" thickBot="1" x14ac:dyDescent="0.3">
      <c r="A12" s="40" t="s">
        <v>47</v>
      </c>
      <c r="B12" s="79"/>
      <c r="C12" s="79"/>
      <c r="D12" s="81"/>
      <c r="E12" s="84"/>
      <c r="F12" s="85"/>
      <c r="G12" s="29">
        <v>2.5937712999999998</v>
      </c>
      <c r="H12" s="29">
        <f>IF(E11&lt;18,(ROUND((-0.0865507*E11)+3.0579123,4)),(IF(E11&lt;365,ROUND(1.5327293*EXP(-0.00117*E11),4),1)))</f>
        <v>2.9714</v>
      </c>
      <c r="I12" s="29" t="s">
        <v>20</v>
      </c>
      <c r="J12" s="47">
        <v>0</v>
      </c>
      <c r="K12" s="29">
        <v>365</v>
      </c>
      <c r="L12" s="32">
        <f>E11/K12*H12*D11*G12/24</f>
        <v>0</v>
      </c>
      <c r="M12" s="58" t="s">
        <v>44</v>
      </c>
      <c r="N12" s="59"/>
      <c r="O12" s="11">
        <f>L12</f>
        <v>0</v>
      </c>
      <c r="P12" s="69"/>
      <c r="Q12" s="88"/>
      <c r="R12" s="88"/>
      <c r="S12" s="88"/>
      <c r="T12" s="88"/>
      <c r="U12" s="88"/>
      <c r="V12" s="88"/>
      <c r="W12" s="88"/>
      <c r="X12" s="88"/>
      <c r="Y12" s="88"/>
      <c r="Z12" s="88"/>
      <c r="AA12" s="88"/>
      <c r="AB12" s="88"/>
    </row>
    <row r="13" spans="1:28" s="7" customFormat="1" ht="51.75" customHeight="1" thickTop="1" x14ac:dyDescent="0.25">
      <c r="A13"/>
      <c r="B13"/>
      <c r="C13"/>
      <c r="D13"/>
      <c r="E13"/>
      <c r="F13"/>
      <c r="G13"/>
      <c r="H13"/>
      <c r="I13"/>
      <c r="J13"/>
      <c r="K13"/>
      <c r="L13"/>
      <c r="M13"/>
      <c r="N13"/>
      <c r="O13"/>
      <c r="P13"/>
      <c r="Q13" s="88"/>
      <c r="R13" s="88"/>
      <c r="S13" s="88"/>
      <c r="T13" s="88"/>
      <c r="U13" s="88"/>
      <c r="V13" s="88"/>
      <c r="W13" s="88"/>
      <c r="X13" s="88"/>
      <c r="Y13" s="88"/>
      <c r="Z13" s="88"/>
      <c r="AA13" s="88"/>
      <c r="AB13" s="88"/>
    </row>
    <row r="14" spans="1:28" ht="54.6" customHeight="1" x14ac:dyDescent="0.25">
      <c r="A14" s="65" t="s">
        <v>45</v>
      </c>
      <c r="B14" s="65"/>
      <c r="C14" s="65"/>
      <c r="D14" s="65"/>
      <c r="E14" s="65"/>
      <c r="F14" s="65"/>
      <c r="G14" s="65"/>
      <c r="H14" s="65"/>
      <c r="I14" s="65"/>
      <c r="J14" s="65"/>
      <c r="K14" s="65"/>
      <c r="L14" s="65"/>
      <c r="M14" s="65"/>
      <c r="N14" s="65"/>
      <c r="O14" s="65"/>
      <c r="P14" s="65"/>
      <c r="Q14" s="86"/>
      <c r="R14" s="86"/>
      <c r="S14" s="86"/>
      <c r="T14" s="86"/>
      <c r="U14" s="86"/>
      <c r="V14" s="86"/>
      <c r="W14" s="86"/>
      <c r="X14" s="86"/>
      <c r="Y14" s="86"/>
      <c r="Z14" s="86"/>
      <c r="AA14" s="86"/>
      <c r="AB14" s="86"/>
    </row>
    <row r="17" spans="1:2" ht="18.75" x14ac:dyDescent="0.3">
      <c r="A17" s="49" t="s">
        <v>71</v>
      </c>
      <c r="B17" s="4"/>
    </row>
    <row r="18" spans="1:2" ht="18.75" x14ac:dyDescent="0.3">
      <c r="A18" s="49" t="s">
        <v>72</v>
      </c>
    </row>
    <row r="19" spans="1:2" ht="18.75" x14ac:dyDescent="0.3">
      <c r="A19" s="49" t="s">
        <v>73</v>
      </c>
    </row>
    <row r="20" spans="1:2" ht="18.75" x14ac:dyDescent="0.3">
      <c r="A20" s="49" t="s">
        <v>74</v>
      </c>
    </row>
  </sheetData>
  <sheetProtection algorithmName="SHA-512" hashValue="iqq/3TRoodG4hO9bddRXKFrmvNORgwmMGVUam8X8t3Ijd0EffIRpI/r1S7jp6JYuBd3yCHP2L6ZgXBxsGBJVvw==" saltValue="OmYOHLe6Xn2jsehU0Lxn9g==" spinCount="100000" sheet="1" objects="1" scenarios="1"/>
  <dataConsolidate/>
  <mergeCells count="26">
    <mergeCell ref="E9:F9"/>
    <mergeCell ref="C11:C12"/>
    <mergeCell ref="D11:D12"/>
    <mergeCell ref="B11:B12"/>
    <mergeCell ref="E11:F12"/>
    <mergeCell ref="A1:P1"/>
    <mergeCell ref="O9:P9"/>
    <mergeCell ref="M8:N8"/>
    <mergeCell ref="A14:P14"/>
    <mergeCell ref="M10:N10"/>
    <mergeCell ref="P11:P12"/>
    <mergeCell ref="O10:P10"/>
    <mergeCell ref="E10:F10"/>
    <mergeCell ref="M11:N11"/>
    <mergeCell ref="M12:N12"/>
    <mergeCell ref="O3:P3"/>
    <mergeCell ref="O2:P2"/>
    <mergeCell ref="M3:N3"/>
    <mergeCell ref="M5:N5"/>
    <mergeCell ref="M4:N4"/>
    <mergeCell ref="O4:P4"/>
    <mergeCell ref="O6:P6"/>
    <mergeCell ref="O5:P5"/>
    <mergeCell ref="A7:P7"/>
    <mergeCell ref="O8:P8"/>
    <mergeCell ref="M6:N6"/>
  </mergeCells>
  <pageMargins left="0.7" right="0.7" top="0.75" bottom="0.75" header="0.3" footer="0.3"/>
  <pageSetup paperSize="9" orientation="portrait" verticalDpi="90" r:id="rId1"/>
  <customProperties>
    <customPr name="_pios_id" r:id="rId2"/>
    <customPr name="EpmWorksheetKeyString_GUID" r:id="rId3"/>
  </customProperties>
  <ignoredErrors>
    <ignoredError sqref="L4 H4" formula="1"/>
  </ignoredErrors>
  <drawing r:id="rId4"/>
  <extLst>
    <ext xmlns:x14="http://schemas.microsoft.com/office/spreadsheetml/2009/9/main" uri="{CCE6A557-97BC-4b89-ADB6-D9C93CAAB3DF}">
      <x14:dataValidations xmlns:xm="http://schemas.microsoft.com/office/excel/2006/main" count="6">
        <x14:dataValidation type="list" allowBlank="1" showInputMessage="1" showErrorMessage="1" xr:uid="{8ED089F9-2AC8-478C-913D-1CB8A89A5226}">
          <x14:formula1>
            <xm:f>'Type of Product'!$A$4:$A$5</xm:f>
          </x14:formula1>
          <xm:sqref>C8</xm:sqref>
        </x14:dataValidation>
        <x14:dataValidation type="list" allowBlank="1" showInputMessage="1" showErrorMessage="1" xr:uid="{7FFB4972-20BC-4700-B708-E89A615AC7A9}">
          <x14:formula1>
            <xm:f>IPs!$A$2:$A$3</xm:f>
          </x14:formula1>
          <xm:sqref>B3</xm:sqref>
        </x14:dataValidation>
        <x14:dataValidation type="list" allowBlank="1" showInputMessage="1" showErrorMessage="1" xr:uid="{D606779A-9212-4C39-B796-99BF03F3DE24}">
          <x14:formula1>
            <xm:f>'B-SDM_ENTRY'!$A$31:$A$42</xm:f>
          </x14:formula1>
          <xm:sqref>E4</xm:sqref>
        </x14:dataValidation>
        <x14:dataValidation type="list" allowBlank="1" showInputMessage="1" showErrorMessage="1" xr:uid="{1DC6F628-C150-49C3-9592-597A9DCDDD69}">
          <x14:formula1>
            <xm:f>'B-SDM_ENTRY'!$A$17:$A$28</xm:f>
          </x14:formula1>
          <xm:sqref>E8</xm:sqref>
        </x14:dataValidation>
        <x14:dataValidation type="list" allowBlank="1" showInputMessage="1" showErrorMessage="1" xr:uid="{00000000-0002-0000-0000-000001000000}">
          <x14:formula1>
            <xm:f>'B-SDM_ENTRY'!$A$2:$A$13</xm:f>
          </x14:formula1>
          <xm:sqref>E3 E5</xm:sqref>
        </x14:dataValidation>
        <x14:dataValidation type="list" allowBlank="1" showInputMessage="1" showErrorMessage="1" xr:uid="{9505815A-F790-4254-9898-7D10898AF3A6}">
          <x14:formula1>
            <xm:f>'B-SDM_EXIT'!$A$17:$A$28</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F6EA-D7D2-49B2-8333-2C6B071069C0}">
  <dimension ref="A1:AH47"/>
  <sheetViews>
    <sheetView showGridLines="0" tabSelected="1" zoomScale="60" zoomScaleNormal="60" workbookViewId="0">
      <selection activeCell="E22" sqref="E22"/>
    </sheetView>
  </sheetViews>
  <sheetFormatPr defaultColWidth="8.85546875" defaultRowHeight="15" x14ac:dyDescent="0.25"/>
  <cols>
    <col min="1" max="1" width="70.28515625" customWidth="1"/>
    <col min="2" max="2" width="31.42578125" customWidth="1"/>
    <col min="3" max="3" width="27.42578125" customWidth="1"/>
    <col min="4" max="4" width="22.140625" customWidth="1"/>
    <col min="5" max="5" width="69.7109375" customWidth="1"/>
    <col min="6" max="6" width="14.85546875" customWidth="1"/>
    <col min="7" max="7" width="31.5703125" customWidth="1"/>
    <col min="8" max="9" width="18.28515625" customWidth="1"/>
    <col min="10" max="10" width="18.5703125" customWidth="1"/>
    <col min="11" max="11" width="18.5703125" hidden="1" customWidth="1"/>
    <col min="12" max="12" width="27.7109375" customWidth="1"/>
    <col min="13" max="13" width="16.85546875" customWidth="1"/>
    <col min="14" max="14" width="19.7109375" customWidth="1"/>
    <col min="15" max="15" width="29.28515625" customWidth="1"/>
    <col min="16" max="16" width="26.5703125" customWidth="1"/>
    <col min="17" max="17" width="14.85546875" customWidth="1"/>
  </cols>
  <sheetData>
    <row r="1" spans="1:34" ht="65.45" customHeight="1" x14ac:dyDescent="0.25">
      <c r="A1" s="60" t="s">
        <v>50</v>
      </c>
      <c r="B1" s="60"/>
      <c r="C1" s="60"/>
      <c r="D1" s="60"/>
      <c r="E1" s="60"/>
      <c r="F1" s="60"/>
      <c r="G1" s="60"/>
      <c r="H1" s="60"/>
      <c r="I1" s="60"/>
      <c r="J1" s="60"/>
      <c r="K1" s="60"/>
      <c r="L1" s="60"/>
      <c r="M1" s="60"/>
      <c r="N1" s="60"/>
      <c r="O1" s="60"/>
      <c r="P1" s="61"/>
      <c r="Q1" s="86"/>
      <c r="R1" s="86"/>
      <c r="S1" s="86"/>
      <c r="T1" s="86"/>
      <c r="U1" s="86"/>
      <c r="V1" s="86"/>
      <c r="W1" s="86"/>
      <c r="X1" s="86"/>
      <c r="Y1" s="86"/>
      <c r="Z1" s="86"/>
      <c r="AA1" s="86"/>
      <c r="AB1" s="86"/>
      <c r="AC1" s="86"/>
      <c r="AD1" s="86"/>
      <c r="AE1" s="86"/>
      <c r="AF1" s="86"/>
      <c r="AG1" s="86"/>
      <c r="AH1" s="86"/>
    </row>
    <row r="2" spans="1:34" s="8" customFormat="1" ht="117" customHeight="1" thickBot="1" x14ac:dyDescent="0.3">
      <c r="A2" s="41" t="s">
        <v>39</v>
      </c>
      <c r="B2" s="42" t="s">
        <v>30</v>
      </c>
      <c r="C2" s="42" t="s">
        <v>16</v>
      </c>
      <c r="D2" s="43" t="s">
        <v>5</v>
      </c>
      <c r="E2" s="42" t="s">
        <v>40</v>
      </c>
      <c r="F2" s="43" t="s">
        <v>41</v>
      </c>
      <c r="G2" s="43" t="s">
        <v>43</v>
      </c>
      <c r="H2" s="43" t="s">
        <v>48</v>
      </c>
      <c r="I2" s="43" t="s">
        <v>2</v>
      </c>
      <c r="J2" s="43" t="s">
        <v>46</v>
      </c>
      <c r="K2" s="43" t="s">
        <v>49</v>
      </c>
      <c r="L2" s="43" t="s">
        <v>7</v>
      </c>
      <c r="M2" s="43" t="s">
        <v>6</v>
      </c>
      <c r="N2" s="43" t="s">
        <v>4</v>
      </c>
      <c r="O2" s="74" t="s">
        <v>3</v>
      </c>
      <c r="P2" s="75"/>
      <c r="Q2" s="87"/>
      <c r="R2" s="87"/>
      <c r="S2" s="87"/>
      <c r="T2" s="87"/>
      <c r="U2" s="87"/>
      <c r="V2" s="87"/>
      <c r="W2" s="87"/>
      <c r="X2" s="87"/>
      <c r="Y2" s="87"/>
      <c r="Z2" s="87"/>
      <c r="AA2" s="87"/>
      <c r="AB2" s="87"/>
      <c r="AC2" s="87"/>
      <c r="AD2" s="87"/>
      <c r="AE2" s="87"/>
      <c r="AF2" s="87"/>
      <c r="AG2" s="87"/>
      <c r="AH2" s="87"/>
    </row>
    <row r="3" spans="1:34" s="7" customFormat="1" ht="45" customHeight="1" thickTop="1" x14ac:dyDescent="0.25">
      <c r="A3" s="36" t="s">
        <v>65</v>
      </c>
      <c r="B3" s="14" t="s">
        <v>22</v>
      </c>
      <c r="C3" s="38" t="s">
        <v>18</v>
      </c>
      <c r="D3" s="14">
        <v>0</v>
      </c>
      <c r="E3" s="15" t="s">
        <v>53</v>
      </c>
      <c r="F3" s="20">
        <f>VLOOKUP(E3,'B-SDM_ENTRY'!$A$1:$C$14,2,FALSE)</f>
        <v>1</v>
      </c>
      <c r="G3" s="35">
        <f>IF(B3=IPs!A2,VLOOKUP(E3,'B-SDM_ENTRY'!$A$2:$D$13,4,FALSE),VLOOKUP(E3,'B-SDM_EXIT'!$A$2:$D$13,4,FALSE))</f>
        <v>3.0410300000000001</v>
      </c>
      <c r="H3" s="36">
        <f>VLOOKUP(E3,'B-SDM_ENTRY'!$A$2:$C$13,3,FALSE)</f>
        <v>2.9714</v>
      </c>
      <c r="I3" s="21" t="s">
        <v>20</v>
      </c>
      <c r="J3" s="22">
        <f>IF(C3="Firm",0%,IF(B3="EXIT (GR→BG)",5%,50%))</f>
        <v>0.5</v>
      </c>
      <c r="K3" s="23" cm="1">
        <f t="array" ref="K3">IF(OR(E3='B-SDM_ENTRY'!A45:A52),365,366)</f>
        <v>365</v>
      </c>
      <c r="L3" s="13">
        <f>F3/K3*D3*G3/24*H3*(1-J3)</f>
        <v>0</v>
      </c>
      <c r="M3" s="64" t="s">
        <v>44</v>
      </c>
      <c r="N3" s="64"/>
      <c r="O3" s="56">
        <f t="shared" ref="O3:O4" si="0">L3</f>
        <v>0</v>
      </c>
      <c r="P3" s="57"/>
      <c r="Q3" s="88"/>
      <c r="R3" s="88"/>
      <c r="S3" s="88"/>
      <c r="T3" s="88"/>
      <c r="U3" s="88"/>
      <c r="V3" s="88"/>
      <c r="W3" s="88"/>
      <c r="X3" s="88"/>
      <c r="Y3" s="88"/>
      <c r="Z3" s="88"/>
      <c r="AA3" s="88"/>
      <c r="AB3" s="88"/>
      <c r="AC3" s="88"/>
      <c r="AD3" s="88"/>
      <c r="AE3" s="88"/>
      <c r="AF3" s="88"/>
      <c r="AG3" s="88"/>
      <c r="AH3" s="88"/>
    </row>
    <row r="4" spans="1:34" s="7" customFormat="1" ht="45" customHeight="1" x14ac:dyDescent="0.25">
      <c r="A4" s="38" t="s">
        <v>67</v>
      </c>
      <c r="B4" s="17" t="s">
        <v>24</v>
      </c>
      <c r="C4" s="38" t="s">
        <v>18</v>
      </c>
      <c r="D4" s="16">
        <v>0</v>
      </c>
      <c r="E4" s="17" t="s">
        <v>53</v>
      </c>
      <c r="F4" s="24">
        <f>VLOOKUP(E4,'B-SDM_ENTRY'!$A$1:$C$14,2,FALSE)</f>
        <v>1</v>
      </c>
      <c r="G4" s="37">
        <f>IF(B4=IPs!A8,VLOOKUP(E4,'B-SDM_ENTRY'!$A$2:$D$13,4,FALSE),VLOOKUP(E4,'B-SDM_EXIT'!$A$2:$D$13,4,FALSE))</f>
        <v>3.0410300000000001</v>
      </c>
      <c r="H4" s="38">
        <f>VLOOKUP(E4,'B-SDM_ENTRY'!$A$2:$C$13,3,FALSE)</f>
        <v>2.9714</v>
      </c>
      <c r="I4" s="25" t="s">
        <v>20</v>
      </c>
      <c r="J4" s="26">
        <f>IF(C4="Firm",0%,IF(B4="ΕΧΙΤ (DESFA→TAP)",5%,50%))</f>
        <v>0.5</v>
      </c>
      <c r="K4" s="27" cm="1">
        <f t="array" ref="K4">IF(OR(E4='B-SDM_ENTRY'!A45:A52),365,366)</f>
        <v>365</v>
      </c>
      <c r="L4" s="12">
        <f>F4/K4*D4*G4/24*H4*(1-J4)</f>
        <v>0</v>
      </c>
      <c r="M4" s="72" t="s">
        <v>44</v>
      </c>
      <c r="N4" s="73"/>
      <c r="O4" s="52">
        <f t="shared" si="0"/>
        <v>0</v>
      </c>
      <c r="P4" s="53"/>
      <c r="Q4" s="88"/>
      <c r="R4" s="88"/>
      <c r="S4" s="88"/>
      <c r="T4" s="88"/>
      <c r="U4" s="88"/>
      <c r="V4" s="88"/>
      <c r="W4" s="88"/>
      <c r="X4" s="88"/>
      <c r="Y4" s="88"/>
      <c r="Z4" s="88"/>
      <c r="AA4" s="88"/>
      <c r="AB4" s="88"/>
      <c r="AC4" s="88"/>
      <c r="AD4" s="88"/>
      <c r="AE4" s="88"/>
      <c r="AF4" s="88"/>
      <c r="AG4" s="88"/>
      <c r="AH4" s="88"/>
    </row>
    <row r="5" spans="1:34" s="7" customFormat="1" ht="51.75" customHeight="1" x14ac:dyDescent="0.25">
      <c r="A5"/>
      <c r="B5"/>
      <c r="C5"/>
      <c r="D5"/>
      <c r="E5"/>
      <c r="F5"/>
      <c r="G5"/>
      <c r="H5"/>
      <c r="I5"/>
      <c r="J5"/>
      <c r="K5"/>
      <c r="L5"/>
      <c r="M5"/>
      <c r="N5"/>
      <c r="O5"/>
      <c r="P5"/>
      <c r="Q5" s="88"/>
      <c r="R5" s="88"/>
      <c r="S5" s="88"/>
      <c r="T5" s="88"/>
      <c r="U5" s="88"/>
      <c r="V5" s="88"/>
      <c r="W5" s="88"/>
      <c r="X5" s="88"/>
      <c r="Y5" s="88"/>
      <c r="Z5" s="88"/>
      <c r="AA5" s="88"/>
      <c r="AB5" s="88"/>
      <c r="AC5" s="88"/>
      <c r="AD5" s="88"/>
      <c r="AE5" s="88"/>
      <c r="AF5" s="88"/>
      <c r="AG5" s="88"/>
      <c r="AH5" s="88"/>
    </row>
    <row r="6" spans="1:34" ht="54.6" customHeight="1" x14ac:dyDescent="0.25">
      <c r="A6" s="65" t="s">
        <v>45</v>
      </c>
      <c r="B6" s="65"/>
      <c r="C6" s="65"/>
      <c r="D6" s="65"/>
      <c r="E6" s="65"/>
      <c r="F6" s="65"/>
      <c r="G6" s="65"/>
      <c r="H6" s="65"/>
      <c r="I6" s="65"/>
      <c r="J6" s="65"/>
      <c r="K6" s="65"/>
      <c r="L6" s="65"/>
      <c r="M6" s="65"/>
      <c r="N6" s="65"/>
      <c r="O6" s="65"/>
      <c r="P6" s="65"/>
      <c r="Q6" s="86"/>
      <c r="R6" s="86"/>
      <c r="S6" s="86"/>
      <c r="T6" s="86"/>
      <c r="U6" s="86"/>
      <c r="V6" s="86"/>
      <c r="W6" s="86"/>
      <c r="X6" s="86"/>
      <c r="Y6" s="86"/>
      <c r="Z6" s="86"/>
      <c r="AA6" s="86"/>
      <c r="AB6" s="86"/>
      <c r="AC6" s="86"/>
      <c r="AD6" s="86"/>
      <c r="AE6" s="86"/>
      <c r="AF6" s="86"/>
      <c r="AG6" s="86"/>
      <c r="AH6" s="86"/>
    </row>
    <row r="7" spans="1:34" x14ac:dyDescent="0.25">
      <c r="Q7" s="86"/>
      <c r="R7" s="86"/>
      <c r="S7" s="86"/>
      <c r="T7" s="86"/>
      <c r="U7" s="86"/>
      <c r="V7" s="86"/>
      <c r="W7" s="86"/>
      <c r="X7" s="86"/>
      <c r="Y7" s="86"/>
      <c r="Z7" s="86"/>
      <c r="AA7" s="86"/>
      <c r="AB7" s="86"/>
      <c r="AC7" s="86"/>
      <c r="AD7" s="86"/>
      <c r="AE7" s="86"/>
      <c r="AF7" s="86"/>
      <c r="AG7" s="86"/>
      <c r="AH7" s="86"/>
    </row>
    <row r="8" spans="1:34" x14ac:dyDescent="0.25">
      <c r="Q8" s="86"/>
      <c r="R8" s="86"/>
      <c r="S8" s="86"/>
      <c r="T8" s="86"/>
      <c r="U8" s="86"/>
      <c r="V8" s="86"/>
      <c r="W8" s="86"/>
      <c r="X8" s="86"/>
      <c r="Y8" s="86"/>
      <c r="Z8" s="86"/>
      <c r="AA8" s="86"/>
      <c r="AB8" s="86"/>
      <c r="AC8" s="86"/>
      <c r="AD8" s="86"/>
      <c r="AE8" s="86"/>
      <c r="AF8" s="86"/>
      <c r="AG8" s="86"/>
      <c r="AH8" s="86"/>
    </row>
    <row r="9" spans="1:34" ht="18.75" x14ac:dyDescent="0.3">
      <c r="A9" s="49" t="s">
        <v>71</v>
      </c>
      <c r="B9" s="4"/>
      <c r="Q9" s="86"/>
      <c r="R9" s="86"/>
      <c r="S9" s="86"/>
      <c r="T9" s="86"/>
      <c r="U9" s="86"/>
      <c r="V9" s="86"/>
      <c r="W9" s="86"/>
      <c r="X9" s="86"/>
      <c r="Y9" s="86"/>
      <c r="Z9" s="86"/>
      <c r="AA9" s="86"/>
      <c r="AB9" s="86"/>
      <c r="AC9" s="86"/>
      <c r="AD9" s="86"/>
      <c r="AE9" s="86"/>
      <c r="AF9" s="86"/>
      <c r="AG9" s="86"/>
      <c r="AH9" s="86"/>
    </row>
    <row r="10" spans="1:34" ht="18.75" x14ac:dyDescent="0.3">
      <c r="A10" s="49" t="s">
        <v>72</v>
      </c>
      <c r="Q10" s="86"/>
      <c r="R10" s="86"/>
      <c r="S10" s="86"/>
      <c r="T10" s="86"/>
      <c r="U10" s="86"/>
      <c r="V10" s="86"/>
      <c r="W10" s="86"/>
      <c r="X10" s="86"/>
      <c r="Y10" s="86"/>
      <c r="Z10" s="86"/>
      <c r="AA10" s="86"/>
      <c r="AB10" s="86"/>
      <c r="AC10" s="86"/>
      <c r="AD10" s="86"/>
      <c r="AE10" s="86"/>
      <c r="AF10" s="86"/>
      <c r="AG10" s="86"/>
      <c r="AH10" s="86"/>
    </row>
    <row r="11" spans="1:34" ht="18.75" x14ac:dyDescent="0.3">
      <c r="A11" s="49" t="s">
        <v>73</v>
      </c>
      <c r="Q11" s="86"/>
      <c r="R11" s="86"/>
      <c r="S11" s="86"/>
      <c r="T11" s="86"/>
      <c r="U11" s="86"/>
      <c r="V11" s="86"/>
      <c r="W11" s="86"/>
      <c r="X11" s="86"/>
      <c r="Y11" s="86"/>
      <c r="Z11" s="86"/>
      <c r="AA11" s="86"/>
      <c r="AB11" s="86"/>
      <c r="AC11" s="86"/>
      <c r="AD11" s="86"/>
      <c r="AE11" s="86"/>
      <c r="AF11" s="86"/>
      <c r="AG11" s="86"/>
      <c r="AH11" s="86"/>
    </row>
    <row r="12" spans="1:34" ht="18.75" x14ac:dyDescent="0.3">
      <c r="A12" s="49" t="s">
        <v>74</v>
      </c>
      <c r="Q12" s="86"/>
      <c r="R12" s="86"/>
      <c r="S12" s="86"/>
      <c r="T12" s="86"/>
      <c r="U12" s="86"/>
      <c r="V12" s="86"/>
      <c r="W12" s="86"/>
      <c r="X12" s="86"/>
      <c r="Y12" s="86"/>
      <c r="Z12" s="86"/>
      <c r="AA12" s="86"/>
      <c r="AB12" s="86"/>
      <c r="AC12" s="86"/>
      <c r="AD12" s="86"/>
      <c r="AE12" s="86"/>
      <c r="AF12" s="86"/>
      <c r="AG12" s="86"/>
      <c r="AH12" s="86"/>
    </row>
    <row r="13" spans="1:34" x14ac:dyDescent="0.25">
      <c r="A13" s="86"/>
      <c r="B13" s="86"/>
      <c r="C13" s="86"/>
      <c r="D13" s="86"/>
      <c r="E13" s="86"/>
      <c r="F13" s="86"/>
      <c r="G13" s="86"/>
      <c r="H13" s="86"/>
      <c r="I13" s="86"/>
      <c r="J13" s="86"/>
      <c r="K13" s="86"/>
      <c r="L13" s="86"/>
      <c r="M13" s="86"/>
      <c r="N13" s="86"/>
      <c r="O13" s="86"/>
      <c r="P13" s="86"/>
    </row>
    <row r="14" spans="1:34" x14ac:dyDescent="0.25">
      <c r="A14" s="86"/>
      <c r="B14" s="86"/>
      <c r="C14" s="86"/>
      <c r="D14" s="86"/>
      <c r="E14" s="86"/>
      <c r="F14" s="86"/>
      <c r="G14" s="86"/>
      <c r="H14" s="86"/>
      <c r="I14" s="86"/>
      <c r="J14" s="86"/>
      <c r="K14" s="86"/>
      <c r="L14" s="86"/>
      <c r="M14" s="86"/>
      <c r="N14" s="86"/>
      <c r="O14" s="86"/>
      <c r="P14" s="86"/>
    </row>
    <row r="15" spans="1:34" x14ac:dyDescent="0.25">
      <c r="A15" s="86"/>
      <c r="B15" s="86"/>
      <c r="C15" s="86"/>
      <c r="D15" s="86"/>
      <c r="E15" s="86"/>
      <c r="F15" s="86"/>
      <c r="G15" s="86"/>
      <c r="H15" s="86"/>
      <c r="I15" s="86"/>
      <c r="J15" s="86"/>
      <c r="K15" s="86"/>
      <c r="L15" s="86"/>
      <c r="M15" s="86"/>
      <c r="N15" s="86"/>
      <c r="O15" s="86"/>
      <c r="P15" s="86"/>
    </row>
    <row r="16" spans="1:34" x14ac:dyDescent="0.25">
      <c r="A16" s="86"/>
      <c r="B16" s="86"/>
      <c r="C16" s="86"/>
      <c r="D16" s="86"/>
      <c r="E16" s="86"/>
      <c r="F16" s="86"/>
      <c r="G16" s="86"/>
      <c r="H16" s="86"/>
      <c r="I16" s="86"/>
      <c r="J16" s="86"/>
      <c r="K16" s="86"/>
      <c r="L16" s="86"/>
      <c r="M16" s="86"/>
      <c r="N16" s="86"/>
      <c r="O16" s="86"/>
      <c r="P16" s="86"/>
    </row>
    <row r="17" spans="1:16" x14ac:dyDescent="0.25">
      <c r="A17" s="86"/>
      <c r="B17" s="86"/>
      <c r="C17" s="86"/>
      <c r="D17" s="86"/>
      <c r="E17" s="86"/>
      <c r="F17" s="86"/>
      <c r="G17" s="86"/>
      <c r="H17" s="86"/>
      <c r="I17" s="86"/>
      <c r="J17" s="86"/>
      <c r="K17" s="86"/>
      <c r="L17" s="86"/>
      <c r="M17" s="86"/>
      <c r="N17" s="86"/>
      <c r="O17" s="86"/>
      <c r="P17" s="86"/>
    </row>
    <row r="18" spans="1:16" x14ac:dyDescent="0.25">
      <c r="A18" s="86"/>
      <c r="B18" s="86"/>
      <c r="C18" s="86"/>
      <c r="D18" s="86"/>
      <c r="E18" s="86"/>
      <c r="F18" s="86"/>
      <c r="G18" s="86"/>
      <c r="H18" s="86"/>
      <c r="I18" s="86"/>
      <c r="J18" s="86"/>
      <c r="K18" s="86"/>
      <c r="L18" s="86"/>
      <c r="M18" s="86"/>
      <c r="N18" s="86"/>
      <c r="O18" s="86"/>
      <c r="P18" s="86"/>
    </row>
    <row r="19" spans="1:16" x14ac:dyDescent="0.25">
      <c r="A19" s="86"/>
      <c r="B19" s="86"/>
      <c r="C19" s="86"/>
      <c r="D19" s="86"/>
      <c r="E19" s="86"/>
      <c r="F19" s="86"/>
      <c r="G19" s="86"/>
      <c r="H19" s="86"/>
      <c r="I19" s="86"/>
      <c r="J19" s="86"/>
      <c r="K19" s="86"/>
      <c r="L19" s="86"/>
      <c r="M19" s="86"/>
      <c r="N19" s="86"/>
      <c r="O19" s="86"/>
      <c r="P19" s="86"/>
    </row>
    <row r="20" spans="1:16" x14ac:dyDescent="0.25">
      <c r="A20" s="86"/>
      <c r="B20" s="86"/>
      <c r="C20" s="86"/>
      <c r="D20" s="86"/>
      <c r="E20" s="86"/>
      <c r="F20" s="86"/>
      <c r="G20" s="86"/>
      <c r="H20" s="86"/>
      <c r="I20" s="86"/>
      <c r="J20" s="86"/>
      <c r="K20" s="86"/>
      <c r="L20" s="86"/>
      <c r="M20" s="86"/>
      <c r="N20" s="86"/>
      <c r="O20" s="86"/>
      <c r="P20" s="86"/>
    </row>
    <row r="21" spans="1:16" x14ac:dyDescent="0.25">
      <c r="A21" s="86"/>
      <c r="B21" s="86"/>
      <c r="C21" s="86"/>
      <c r="D21" s="86"/>
      <c r="E21" s="86"/>
      <c r="F21" s="86"/>
      <c r="G21" s="86"/>
      <c r="H21" s="86"/>
      <c r="I21" s="86"/>
      <c r="J21" s="86"/>
      <c r="K21" s="86"/>
      <c r="L21" s="86"/>
      <c r="M21" s="86"/>
      <c r="N21" s="86"/>
      <c r="O21" s="86"/>
      <c r="P21" s="86"/>
    </row>
    <row r="22" spans="1:16" x14ac:dyDescent="0.25">
      <c r="A22" s="86"/>
      <c r="B22" s="86"/>
      <c r="C22" s="86"/>
      <c r="D22" s="86"/>
      <c r="E22" s="86"/>
      <c r="F22" s="86"/>
      <c r="G22" s="86"/>
      <c r="H22" s="86"/>
      <c r="I22" s="86"/>
      <c r="J22" s="86"/>
      <c r="K22" s="86"/>
      <c r="L22" s="86"/>
      <c r="M22" s="86"/>
      <c r="N22" s="86"/>
      <c r="O22" s="86"/>
      <c r="P22" s="86"/>
    </row>
    <row r="23" spans="1:16" x14ac:dyDescent="0.25">
      <c r="A23" s="86"/>
      <c r="B23" s="86"/>
      <c r="C23" s="86"/>
      <c r="D23" s="86"/>
      <c r="E23" s="86"/>
      <c r="F23" s="86"/>
      <c r="G23" s="86"/>
      <c r="H23" s="86"/>
      <c r="I23" s="86"/>
      <c r="J23" s="86"/>
      <c r="K23" s="86"/>
      <c r="L23" s="86"/>
      <c r="M23" s="86"/>
      <c r="N23" s="86"/>
      <c r="O23" s="86"/>
      <c r="P23" s="86"/>
    </row>
    <row r="24" spans="1:16" x14ac:dyDescent="0.25">
      <c r="A24" s="86"/>
      <c r="B24" s="86"/>
      <c r="C24" s="86"/>
      <c r="D24" s="86"/>
      <c r="E24" s="86"/>
      <c r="F24" s="86"/>
      <c r="G24" s="86"/>
      <c r="H24" s="86"/>
      <c r="I24" s="86"/>
      <c r="J24" s="86"/>
      <c r="K24" s="86"/>
      <c r="L24" s="86"/>
      <c r="M24" s="86"/>
      <c r="N24" s="86"/>
      <c r="O24" s="86"/>
      <c r="P24" s="86"/>
    </row>
    <row r="25" spans="1:16" x14ac:dyDescent="0.25">
      <c r="A25" s="86"/>
      <c r="B25" s="86"/>
      <c r="C25" s="86"/>
      <c r="D25" s="86"/>
      <c r="E25" s="86"/>
      <c r="F25" s="86"/>
      <c r="G25" s="86"/>
      <c r="H25" s="86"/>
      <c r="I25" s="86"/>
      <c r="J25" s="86"/>
      <c r="K25" s="86"/>
      <c r="L25" s="86"/>
      <c r="M25" s="86"/>
      <c r="N25" s="86"/>
      <c r="O25" s="86"/>
      <c r="P25" s="86"/>
    </row>
    <row r="26" spans="1:16" x14ac:dyDescent="0.25">
      <c r="A26" s="86"/>
      <c r="B26" s="86"/>
      <c r="C26" s="86"/>
      <c r="D26" s="86"/>
      <c r="E26" s="86"/>
      <c r="F26" s="86"/>
      <c r="G26" s="86"/>
      <c r="H26" s="86"/>
      <c r="I26" s="86"/>
      <c r="J26" s="86"/>
      <c r="K26" s="86"/>
      <c r="L26" s="86"/>
      <c r="M26" s="86"/>
      <c r="N26" s="86"/>
      <c r="O26" s="86"/>
      <c r="P26" s="86"/>
    </row>
    <row r="27" spans="1:16" x14ac:dyDescent="0.25">
      <c r="A27" s="86"/>
      <c r="B27" s="86"/>
      <c r="C27" s="86"/>
      <c r="D27" s="86"/>
      <c r="E27" s="86"/>
      <c r="F27" s="86"/>
      <c r="G27" s="86"/>
      <c r="H27" s="86"/>
      <c r="I27" s="86"/>
      <c r="J27" s="86"/>
      <c r="K27" s="86"/>
      <c r="L27" s="86"/>
      <c r="M27" s="86"/>
      <c r="N27" s="86"/>
      <c r="O27" s="86"/>
      <c r="P27" s="86"/>
    </row>
    <row r="28" spans="1:16" x14ac:dyDescent="0.25">
      <c r="A28" s="86"/>
      <c r="B28" s="86"/>
      <c r="C28" s="86"/>
      <c r="D28" s="86"/>
      <c r="E28" s="86"/>
      <c r="F28" s="86"/>
      <c r="G28" s="86"/>
      <c r="H28" s="86"/>
      <c r="I28" s="86"/>
      <c r="J28" s="86"/>
      <c r="K28" s="86"/>
      <c r="L28" s="86"/>
      <c r="M28" s="86"/>
      <c r="N28" s="86"/>
      <c r="O28" s="86"/>
      <c r="P28" s="86"/>
    </row>
    <row r="29" spans="1:16" x14ac:dyDescent="0.25">
      <c r="A29" s="86"/>
      <c r="B29" s="86"/>
      <c r="C29" s="86"/>
      <c r="D29" s="86"/>
      <c r="E29" s="86"/>
      <c r="F29" s="86"/>
      <c r="G29" s="86"/>
      <c r="H29" s="86"/>
      <c r="I29" s="86"/>
      <c r="J29" s="86"/>
      <c r="K29" s="86"/>
      <c r="L29" s="86"/>
      <c r="M29" s="86"/>
      <c r="N29" s="86"/>
      <c r="O29" s="86"/>
      <c r="P29" s="86"/>
    </row>
    <row r="30" spans="1:16" x14ac:dyDescent="0.25">
      <c r="A30" s="86"/>
      <c r="B30" s="86"/>
      <c r="C30" s="86"/>
      <c r="D30" s="86"/>
      <c r="E30" s="86"/>
      <c r="F30" s="86"/>
      <c r="G30" s="86"/>
      <c r="H30" s="86"/>
      <c r="I30" s="86"/>
      <c r="J30" s="86"/>
      <c r="K30" s="86"/>
      <c r="L30" s="86"/>
      <c r="M30" s="86"/>
      <c r="N30" s="86"/>
      <c r="O30" s="86"/>
      <c r="P30" s="86"/>
    </row>
    <row r="31" spans="1:16" x14ac:dyDescent="0.25">
      <c r="A31" s="86"/>
      <c r="B31" s="86"/>
      <c r="C31" s="86"/>
      <c r="D31" s="86"/>
      <c r="E31" s="86"/>
      <c r="F31" s="86"/>
      <c r="G31" s="86"/>
      <c r="H31" s="86"/>
      <c r="I31" s="86"/>
      <c r="J31" s="86"/>
      <c r="K31" s="86"/>
      <c r="L31" s="86"/>
      <c r="M31" s="86"/>
      <c r="N31" s="86"/>
      <c r="O31" s="86"/>
      <c r="P31" s="86"/>
    </row>
    <row r="32" spans="1:16" x14ac:dyDescent="0.25">
      <c r="A32" s="86"/>
      <c r="B32" s="86"/>
      <c r="C32" s="86"/>
      <c r="D32" s="86"/>
      <c r="E32" s="86"/>
      <c r="F32" s="86"/>
      <c r="G32" s="86"/>
      <c r="H32" s="86"/>
      <c r="I32" s="86"/>
      <c r="J32" s="86"/>
      <c r="K32" s="86"/>
      <c r="L32" s="86"/>
      <c r="M32" s="86"/>
      <c r="N32" s="86"/>
      <c r="O32" s="86"/>
      <c r="P32" s="86"/>
    </row>
    <row r="33" spans="1:16" x14ac:dyDescent="0.25">
      <c r="A33" s="86"/>
      <c r="B33" s="86"/>
      <c r="C33" s="86"/>
      <c r="D33" s="86"/>
      <c r="E33" s="86"/>
      <c r="F33" s="86"/>
      <c r="G33" s="86"/>
      <c r="H33" s="86"/>
      <c r="I33" s="86"/>
      <c r="J33" s="86"/>
      <c r="K33" s="86"/>
      <c r="L33" s="86"/>
      <c r="M33" s="86"/>
      <c r="N33" s="86"/>
      <c r="O33" s="86"/>
      <c r="P33" s="86"/>
    </row>
    <row r="34" spans="1:16" x14ac:dyDescent="0.25">
      <c r="A34" s="86"/>
      <c r="B34" s="86"/>
      <c r="C34" s="86"/>
      <c r="D34" s="86"/>
      <c r="E34" s="86"/>
      <c r="F34" s="86"/>
      <c r="G34" s="86"/>
      <c r="H34" s="86"/>
      <c r="I34" s="86"/>
      <c r="J34" s="86"/>
      <c r="K34" s="86"/>
      <c r="L34" s="86"/>
      <c r="M34" s="86"/>
      <c r="N34" s="86"/>
      <c r="O34" s="86"/>
      <c r="P34" s="86"/>
    </row>
    <row r="35" spans="1:16" x14ac:dyDescent="0.25">
      <c r="A35" s="86"/>
      <c r="B35" s="86"/>
      <c r="C35" s="86"/>
      <c r="D35" s="86"/>
      <c r="E35" s="86"/>
      <c r="F35" s="86"/>
      <c r="G35" s="86"/>
      <c r="H35" s="86"/>
      <c r="I35" s="86"/>
      <c r="J35" s="86"/>
      <c r="K35" s="86"/>
      <c r="L35" s="86"/>
      <c r="M35" s="86"/>
      <c r="N35" s="86"/>
      <c r="O35" s="86"/>
      <c r="P35" s="86"/>
    </row>
    <row r="36" spans="1:16" x14ac:dyDescent="0.25">
      <c r="A36" s="86"/>
      <c r="B36" s="86"/>
      <c r="C36" s="86"/>
      <c r="D36" s="86"/>
      <c r="E36" s="86"/>
      <c r="F36" s="86"/>
      <c r="G36" s="86"/>
      <c r="H36" s="86"/>
      <c r="I36" s="86"/>
      <c r="J36" s="86"/>
      <c r="K36" s="86"/>
      <c r="L36" s="86"/>
      <c r="M36" s="86"/>
      <c r="N36" s="86"/>
      <c r="O36" s="86"/>
      <c r="P36" s="86"/>
    </row>
    <row r="37" spans="1:16" x14ac:dyDescent="0.25">
      <c r="A37" s="86"/>
      <c r="B37" s="86"/>
      <c r="C37" s="86"/>
      <c r="D37" s="86"/>
      <c r="E37" s="86"/>
      <c r="F37" s="86"/>
      <c r="G37" s="86"/>
      <c r="H37" s="86"/>
      <c r="I37" s="86"/>
      <c r="J37" s="86"/>
      <c r="K37" s="86"/>
      <c r="L37" s="86"/>
      <c r="M37" s="86"/>
      <c r="N37" s="86"/>
      <c r="O37" s="86"/>
      <c r="P37" s="86"/>
    </row>
    <row r="38" spans="1:16" x14ac:dyDescent="0.25">
      <c r="A38" s="86"/>
      <c r="B38" s="86"/>
      <c r="C38" s="86"/>
      <c r="D38" s="86"/>
      <c r="E38" s="86"/>
      <c r="F38" s="86"/>
      <c r="G38" s="86"/>
      <c r="H38" s="86"/>
      <c r="I38" s="86"/>
      <c r="J38" s="86"/>
      <c r="K38" s="86"/>
      <c r="L38" s="86"/>
      <c r="M38" s="86"/>
      <c r="N38" s="86"/>
      <c r="O38" s="86"/>
      <c r="P38" s="86"/>
    </row>
    <row r="39" spans="1:16" x14ac:dyDescent="0.25">
      <c r="A39" s="86"/>
      <c r="B39" s="86"/>
      <c r="C39" s="86"/>
      <c r="D39" s="86"/>
      <c r="E39" s="86"/>
      <c r="F39" s="86"/>
      <c r="G39" s="86"/>
      <c r="H39" s="86"/>
      <c r="I39" s="86"/>
      <c r="J39" s="86"/>
      <c r="K39" s="86"/>
      <c r="L39" s="86"/>
      <c r="M39" s="86"/>
      <c r="N39" s="86"/>
      <c r="O39" s="86"/>
      <c r="P39" s="86"/>
    </row>
    <row r="40" spans="1:16" x14ac:dyDescent="0.25">
      <c r="A40" s="86"/>
      <c r="B40" s="86"/>
      <c r="C40" s="86"/>
      <c r="D40" s="86"/>
      <c r="E40" s="86"/>
      <c r="F40" s="86"/>
      <c r="G40" s="86"/>
      <c r="H40" s="86"/>
      <c r="I40" s="86"/>
      <c r="J40" s="86"/>
      <c r="K40" s="86"/>
      <c r="L40" s="86"/>
      <c r="M40" s="86"/>
      <c r="N40" s="86"/>
      <c r="O40" s="86"/>
      <c r="P40" s="86"/>
    </row>
    <row r="41" spans="1:16" x14ac:dyDescent="0.25">
      <c r="A41" s="86"/>
      <c r="B41" s="86"/>
      <c r="C41" s="86"/>
      <c r="D41" s="86"/>
      <c r="E41" s="86"/>
      <c r="F41" s="86"/>
      <c r="G41" s="86"/>
      <c r="H41" s="86"/>
      <c r="I41" s="86"/>
      <c r="J41" s="86"/>
      <c r="K41" s="86"/>
      <c r="L41" s="86"/>
      <c r="M41" s="86"/>
      <c r="N41" s="86"/>
      <c r="O41" s="86"/>
      <c r="P41" s="86"/>
    </row>
    <row r="42" spans="1:16" x14ac:dyDescent="0.25">
      <c r="A42" s="86"/>
      <c r="B42" s="86"/>
      <c r="C42" s="86"/>
      <c r="D42" s="86"/>
      <c r="E42" s="86"/>
      <c r="F42" s="86"/>
      <c r="G42" s="86"/>
      <c r="H42" s="86"/>
      <c r="I42" s="86"/>
      <c r="J42" s="86"/>
      <c r="K42" s="86"/>
      <c r="L42" s="86"/>
      <c r="M42" s="86"/>
      <c r="N42" s="86"/>
      <c r="O42" s="86"/>
      <c r="P42" s="86"/>
    </row>
    <row r="43" spans="1:16" x14ac:dyDescent="0.25">
      <c r="A43" s="86"/>
      <c r="B43" s="86"/>
      <c r="C43" s="86"/>
      <c r="D43" s="86"/>
      <c r="E43" s="86"/>
      <c r="F43" s="86"/>
      <c r="G43" s="86"/>
      <c r="H43" s="86"/>
      <c r="I43" s="86"/>
      <c r="J43" s="86"/>
      <c r="K43" s="86"/>
      <c r="L43" s="86"/>
      <c r="M43" s="86"/>
      <c r="N43" s="86"/>
      <c r="O43" s="86"/>
      <c r="P43" s="86"/>
    </row>
    <row r="44" spans="1:16" x14ac:dyDescent="0.25">
      <c r="A44" s="86"/>
      <c r="B44" s="86"/>
      <c r="C44" s="86"/>
      <c r="D44" s="86"/>
      <c r="E44" s="86"/>
      <c r="F44" s="86"/>
      <c r="G44" s="86"/>
      <c r="H44" s="86"/>
      <c r="I44" s="86"/>
      <c r="J44" s="86"/>
      <c r="K44" s="86"/>
      <c r="L44" s="86"/>
      <c r="M44" s="86"/>
      <c r="N44" s="86"/>
      <c r="O44" s="86"/>
      <c r="P44" s="86"/>
    </row>
    <row r="45" spans="1:16" x14ac:dyDescent="0.25">
      <c r="A45" s="86"/>
      <c r="B45" s="86"/>
      <c r="C45" s="86"/>
      <c r="D45" s="86"/>
      <c r="E45" s="86"/>
      <c r="F45" s="86"/>
      <c r="G45" s="86"/>
      <c r="H45" s="86"/>
      <c r="I45" s="86"/>
      <c r="J45" s="86"/>
      <c r="K45" s="86"/>
      <c r="L45" s="86"/>
      <c r="M45" s="86"/>
      <c r="N45" s="86"/>
      <c r="O45" s="86"/>
      <c r="P45" s="86"/>
    </row>
    <row r="46" spans="1:16" x14ac:dyDescent="0.25">
      <c r="A46" s="86"/>
      <c r="B46" s="86"/>
      <c r="C46" s="86"/>
      <c r="D46" s="86"/>
      <c r="E46" s="86"/>
      <c r="F46" s="86"/>
      <c r="G46" s="86"/>
      <c r="H46" s="86"/>
      <c r="I46" s="86"/>
      <c r="J46" s="86"/>
      <c r="K46" s="86"/>
      <c r="L46" s="86"/>
      <c r="M46" s="86"/>
      <c r="N46" s="86"/>
      <c r="O46" s="86"/>
      <c r="P46" s="86"/>
    </row>
    <row r="47" spans="1:16" x14ac:dyDescent="0.25">
      <c r="A47" s="86"/>
      <c r="B47" s="86"/>
      <c r="C47" s="86"/>
      <c r="D47" s="86"/>
      <c r="E47" s="86"/>
      <c r="F47" s="86"/>
      <c r="G47" s="86"/>
      <c r="H47" s="86"/>
      <c r="I47" s="86"/>
      <c r="J47" s="86"/>
      <c r="K47" s="86"/>
      <c r="L47" s="86"/>
      <c r="M47" s="86"/>
      <c r="N47" s="86"/>
      <c r="O47" s="86"/>
      <c r="P47" s="86"/>
    </row>
  </sheetData>
  <sheetProtection algorithmName="SHA-512" hashValue="M2Ddg33zynDheB2oDf46Zx9C7X7ysYZt1mEY2DwIAHabRDIdsoU6/bkRwWgONsNIux9K+h/bLnV68mAKqHJmRQ==" saltValue="s8iK55zuvD7X3U4uenIBcA==" spinCount="100000" sheet="1" objects="1" scenarios="1"/>
  <dataConsolidate/>
  <mergeCells count="7">
    <mergeCell ref="A6:P6"/>
    <mergeCell ref="M4:N4"/>
    <mergeCell ref="O4:P4"/>
    <mergeCell ref="A1:P1"/>
    <mergeCell ref="O2:P2"/>
    <mergeCell ref="M3:N3"/>
    <mergeCell ref="O3:P3"/>
  </mergeCells>
  <pageMargins left="0.7" right="0.7" top="0.75" bottom="0.75" header="0.3" footer="0.3"/>
  <pageSetup paperSize="9" orientation="portrait"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94727DE-D4FC-44AD-AB27-FF49448823FB}">
          <x14:formula1>
            <xm:f>'B-SDM_ENTRY'!$A$2:$A$13</xm:f>
          </x14:formula1>
          <xm:sqref>E3:E4</xm:sqref>
        </x14:dataValidation>
        <x14:dataValidation type="list" allowBlank="1" showInputMessage="1" showErrorMessage="1" xr:uid="{AA909822-C770-4874-8FE3-1BB4D548E22F}">
          <x14:formula1>
            <xm:f>IPs!$A$8:$A$9</xm:f>
          </x14:formula1>
          <xm:sqref>B4</xm:sqref>
        </x14:dataValidation>
        <x14:dataValidation type="list" allowBlank="1" showInputMessage="1" showErrorMessage="1" xr:uid="{D5323DAB-7A21-48AB-98A7-193B6D86012D}">
          <x14:formula1>
            <xm:f>IPs!$A$2:$A$3</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3835-E8AD-4CD0-999A-F6B351A26F4C}">
  <sheetPr codeName="Sheet2"/>
  <dimension ref="A1:A12"/>
  <sheetViews>
    <sheetView workbookViewId="0">
      <selection activeCell="C11" sqref="C11"/>
    </sheetView>
  </sheetViews>
  <sheetFormatPr defaultRowHeight="15" x14ac:dyDescent="0.25"/>
  <cols>
    <col min="1" max="1" width="25.28515625" customWidth="1"/>
  </cols>
  <sheetData>
    <row r="1" spans="1:1" x14ac:dyDescent="0.25">
      <c r="A1" s="10" t="s">
        <v>21</v>
      </c>
    </row>
    <row r="2" spans="1:1" x14ac:dyDescent="0.25">
      <c r="A2" t="s">
        <v>22</v>
      </c>
    </row>
    <row r="3" spans="1:1" x14ac:dyDescent="0.25">
      <c r="A3" t="s">
        <v>23</v>
      </c>
    </row>
    <row r="5" spans="1:1" x14ac:dyDescent="0.25">
      <c r="A5" t="s">
        <v>26</v>
      </c>
    </row>
    <row r="6" spans="1:1" x14ac:dyDescent="0.25">
      <c r="A6" t="s">
        <v>27</v>
      </c>
    </row>
    <row r="8" spans="1:1" x14ac:dyDescent="0.25">
      <c r="A8" t="s">
        <v>24</v>
      </c>
    </row>
    <row r="9" spans="1:1" x14ac:dyDescent="0.25">
      <c r="A9" t="s">
        <v>25</v>
      </c>
    </row>
    <row r="11" spans="1:1" x14ac:dyDescent="0.25">
      <c r="A11" t="s">
        <v>28</v>
      </c>
    </row>
    <row r="12" spans="1:1" x14ac:dyDescent="0.25">
      <c r="A12" t="s">
        <v>29</v>
      </c>
    </row>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D47B-4508-4794-8F53-4DAE5B43A9E6}">
  <sheetPr codeName="Sheet3"/>
  <dimension ref="A1:A5"/>
  <sheetViews>
    <sheetView workbookViewId="0">
      <selection activeCell="C11" sqref="C11"/>
    </sheetView>
  </sheetViews>
  <sheetFormatPr defaultRowHeight="15" x14ac:dyDescent="0.25"/>
  <cols>
    <col min="1" max="1" width="16" customWidth="1"/>
  </cols>
  <sheetData>
    <row r="1" spans="1:1" x14ac:dyDescent="0.25">
      <c r="A1" s="9" t="s">
        <v>16</v>
      </c>
    </row>
    <row r="2" spans="1:1" x14ac:dyDescent="0.25">
      <c r="A2" t="s">
        <v>17</v>
      </c>
    </row>
    <row r="3" spans="1:1" x14ac:dyDescent="0.25">
      <c r="A3" t="s">
        <v>18</v>
      </c>
    </row>
    <row r="4" spans="1:1" x14ac:dyDescent="0.25">
      <c r="A4" t="s">
        <v>11</v>
      </c>
    </row>
    <row r="5" spans="1:1" x14ac:dyDescent="0.25">
      <c r="A5" t="s">
        <v>19</v>
      </c>
    </row>
  </sheetData>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52"/>
  <sheetViews>
    <sheetView zoomScaleNormal="100" workbookViewId="0">
      <selection activeCell="C11" sqref="C11"/>
    </sheetView>
  </sheetViews>
  <sheetFormatPr defaultRowHeight="15" x14ac:dyDescent="0.25"/>
  <cols>
    <col min="1" max="1" width="89.42578125" customWidth="1"/>
    <col min="3" max="3" width="19.28515625" customWidth="1"/>
    <col min="4" max="4" width="14" customWidth="1"/>
    <col min="5" max="5" width="7.140625" customWidth="1"/>
    <col min="6" max="6" width="25.5703125" customWidth="1"/>
    <col min="7" max="7" width="19.42578125" bestFit="1" customWidth="1"/>
    <col min="8" max="8" width="11.5703125" customWidth="1"/>
    <col min="9" max="9" width="12.28515625" customWidth="1"/>
    <col min="10" max="10" width="11.42578125" customWidth="1"/>
    <col min="12" max="12" width="9.42578125" customWidth="1"/>
  </cols>
  <sheetData>
    <row r="1" spans="1:8" x14ac:dyDescent="0.25">
      <c r="A1" s="1" t="s">
        <v>51</v>
      </c>
      <c r="B1" s="1" t="s">
        <v>0</v>
      </c>
      <c r="C1" s="1" t="s">
        <v>1</v>
      </c>
      <c r="D1" s="1" t="s">
        <v>9</v>
      </c>
    </row>
    <row r="2" spans="1:8" x14ac:dyDescent="0.25">
      <c r="A2" t="s">
        <v>53</v>
      </c>
      <c r="B2">
        <v>1</v>
      </c>
      <c r="C2">
        <v>2.9714</v>
      </c>
      <c r="D2" s="5">
        <v>3.0410300000000001</v>
      </c>
      <c r="E2" s="6">
        <v>365</v>
      </c>
      <c r="F2" s="2">
        <f>IF(E2&lt;18,(ROUND(3.008886*EXP(-0.003018*E2),4)),(ROUND(1.53188*EXP(-0.001168*E2),4)))</f>
        <v>1.0002</v>
      </c>
      <c r="G2" s="4"/>
      <c r="H2" s="4"/>
    </row>
    <row r="3" spans="1:8" x14ac:dyDescent="0.25">
      <c r="A3" t="s">
        <v>10</v>
      </c>
      <c r="B3">
        <v>1</v>
      </c>
      <c r="C3">
        <v>2.9714</v>
      </c>
      <c r="D3" s="5">
        <v>2.9175705999999999</v>
      </c>
      <c r="E3">
        <v>366</v>
      </c>
      <c r="F3" s="3"/>
      <c r="G3" s="4"/>
      <c r="H3" s="4"/>
    </row>
    <row r="4" spans="1:8" x14ac:dyDescent="0.25">
      <c r="A4" t="s">
        <v>54</v>
      </c>
      <c r="B4">
        <v>31</v>
      </c>
      <c r="C4">
        <v>1.4799</v>
      </c>
      <c r="D4" s="5">
        <v>2.9175705999999999</v>
      </c>
      <c r="F4" s="3"/>
      <c r="G4" s="4"/>
      <c r="H4" s="4"/>
    </row>
    <row r="5" spans="1:8" x14ac:dyDescent="0.25">
      <c r="A5" t="s">
        <v>55</v>
      </c>
      <c r="B5">
        <v>30</v>
      </c>
      <c r="C5">
        <v>1.4799</v>
      </c>
      <c r="D5" s="5">
        <v>2.9175705999999999</v>
      </c>
      <c r="G5" s="4"/>
      <c r="H5" s="4"/>
    </row>
    <row r="6" spans="1:8" x14ac:dyDescent="0.25">
      <c r="A6" t="s">
        <v>56</v>
      </c>
      <c r="B6">
        <v>31</v>
      </c>
      <c r="C6">
        <v>1.4799</v>
      </c>
      <c r="D6" s="5">
        <v>3.0410300000000001</v>
      </c>
      <c r="G6" s="4"/>
      <c r="H6" s="4"/>
    </row>
    <row r="7" spans="1:8" x14ac:dyDescent="0.25">
      <c r="A7" t="s">
        <v>58</v>
      </c>
      <c r="B7">
        <v>30</v>
      </c>
      <c r="C7">
        <v>1.4799</v>
      </c>
      <c r="D7" s="5">
        <v>3.0410300000000001</v>
      </c>
      <c r="G7" s="4"/>
      <c r="H7" s="4"/>
    </row>
    <row r="8" spans="1:8" x14ac:dyDescent="0.25">
      <c r="A8" t="s">
        <v>57</v>
      </c>
      <c r="B8">
        <v>28</v>
      </c>
      <c r="C8">
        <v>1.4799</v>
      </c>
      <c r="D8" s="5">
        <v>3.0410300000000001</v>
      </c>
      <c r="G8" s="4"/>
      <c r="H8" s="4"/>
    </row>
    <row r="9" spans="1:8" x14ac:dyDescent="0.25">
      <c r="A9" t="s">
        <v>59</v>
      </c>
      <c r="B9">
        <v>92</v>
      </c>
      <c r="C9">
        <v>1.3794999999999999</v>
      </c>
      <c r="D9" s="5">
        <v>2.9175705999999999</v>
      </c>
      <c r="G9" s="4"/>
    </row>
    <row r="10" spans="1:8" x14ac:dyDescent="0.25">
      <c r="A10" t="s">
        <v>61</v>
      </c>
      <c r="B10">
        <v>90</v>
      </c>
      <c r="C10">
        <v>1.3794999999999999</v>
      </c>
      <c r="D10" s="5">
        <v>3.0410300000000001</v>
      </c>
      <c r="G10" s="4"/>
      <c r="H10" s="4"/>
    </row>
    <row r="11" spans="1:8" x14ac:dyDescent="0.25">
      <c r="A11" t="s">
        <v>62</v>
      </c>
      <c r="B11">
        <v>91</v>
      </c>
      <c r="C11">
        <v>1.3794999999999999</v>
      </c>
      <c r="D11" s="5">
        <v>3.0410300000000001</v>
      </c>
    </row>
    <row r="12" spans="1:8" x14ac:dyDescent="0.25">
      <c r="A12" t="s">
        <v>63</v>
      </c>
      <c r="B12">
        <v>92</v>
      </c>
      <c r="C12">
        <v>1.3794999999999999</v>
      </c>
      <c r="D12" s="5">
        <v>3.0410300000000001</v>
      </c>
    </row>
    <row r="13" spans="1:8" x14ac:dyDescent="0.25">
      <c r="A13" t="s">
        <v>60</v>
      </c>
      <c r="B13">
        <v>365</v>
      </c>
      <c r="C13">
        <v>1</v>
      </c>
      <c r="D13" s="5">
        <f>D3*(92/365)+D2*(273/365)</f>
        <v>3.0099114663013697</v>
      </c>
    </row>
    <row r="14" spans="1:8" x14ac:dyDescent="0.25">
      <c r="G14" t="s">
        <v>22</v>
      </c>
    </row>
    <row r="15" spans="1:8" x14ac:dyDescent="0.25">
      <c r="G15" t="s">
        <v>24</v>
      </c>
    </row>
    <row r="16" spans="1:8" x14ac:dyDescent="0.25">
      <c r="A16" s="1" t="s">
        <v>38</v>
      </c>
      <c r="B16" s="1" t="s">
        <v>0</v>
      </c>
      <c r="C16" s="1" t="s">
        <v>1</v>
      </c>
      <c r="D16" s="1" t="s">
        <v>9</v>
      </c>
    </row>
    <row r="17" spans="1:4" x14ac:dyDescent="0.25">
      <c r="A17" t="s">
        <v>53</v>
      </c>
      <c r="B17">
        <v>1</v>
      </c>
      <c r="C17">
        <v>2.9714</v>
      </c>
      <c r="D17" s="5">
        <v>3.0410300000000001</v>
      </c>
    </row>
    <row r="18" spans="1:4" x14ac:dyDescent="0.25">
      <c r="A18" t="s">
        <v>10</v>
      </c>
      <c r="B18">
        <v>1</v>
      </c>
      <c r="C18">
        <v>2.9714</v>
      </c>
      <c r="D18" s="5">
        <v>2.9175705999999999</v>
      </c>
    </row>
    <row r="19" spans="1:4" x14ac:dyDescent="0.25">
      <c r="A19" t="s">
        <v>54</v>
      </c>
      <c r="B19">
        <v>31</v>
      </c>
      <c r="C19">
        <v>1.4799</v>
      </c>
      <c r="D19" s="5">
        <v>2.9175705999999999</v>
      </c>
    </row>
    <row r="20" spans="1:4" x14ac:dyDescent="0.25">
      <c r="A20" t="s">
        <v>55</v>
      </c>
      <c r="B20">
        <v>30</v>
      </c>
      <c r="C20">
        <v>1.4799</v>
      </c>
      <c r="D20" s="5">
        <v>2.9175705999999999</v>
      </c>
    </row>
    <row r="21" spans="1:4" x14ac:dyDescent="0.25">
      <c r="A21" t="s">
        <v>56</v>
      </c>
      <c r="B21">
        <v>31</v>
      </c>
      <c r="C21">
        <v>1.4799</v>
      </c>
      <c r="D21" s="5">
        <v>3.0410300000000001</v>
      </c>
    </row>
    <row r="22" spans="1:4" x14ac:dyDescent="0.25">
      <c r="A22" t="s">
        <v>58</v>
      </c>
      <c r="B22">
        <v>30</v>
      </c>
      <c r="C22">
        <v>1.4799</v>
      </c>
      <c r="D22" s="5">
        <v>3.0410300000000001</v>
      </c>
    </row>
    <row r="23" spans="1:4" x14ac:dyDescent="0.25">
      <c r="A23" t="s">
        <v>57</v>
      </c>
      <c r="B23">
        <v>28</v>
      </c>
      <c r="C23">
        <v>1.4799</v>
      </c>
      <c r="D23" s="5">
        <v>3.0410300000000001</v>
      </c>
    </row>
    <row r="24" spans="1:4" x14ac:dyDescent="0.25">
      <c r="A24" t="s">
        <v>59</v>
      </c>
      <c r="B24">
        <v>92</v>
      </c>
      <c r="C24">
        <v>1.3794999999999999</v>
      </c>
      <c r="D24" s="5">
        <v>2.9175705999999999</v>
      </c>
    </row>
    <row r="25" spans="1:4" x14ac:dyDescent="0.25">
      <c r="A25" t="s">
        <v>61</v>
      </c>
      <c r="B25">
        <v>90</v>
      </c>
      <c r="C25">
        <v>1.3794999999999999</v>
      </c>
      <c r="D25" s="5">
        <v>3.0410300000000001</v>
      </c>
    </row>
    <row r="26" spans="1:4" x14ac:dyDescent="0.25">
      <c r="A26" t="s">
        <v>62</v>
      </c>
      <c r="B26">
        <v>91</v>
      </c>
      <c r="C26">
        <v>1.3794999999999999</v>
      </c>
      <c r="D26" s="5">
        <v>3.0410300000000001</v>
      </c>
    </row>
    <row r="27" spans="1:4" x14ac:dyDescent="0.25">
      <c r="A27" t="s">
        <v>63</v>
      </c>
      <c r="B27">
        <v>92</v>
      </c>
      <c r="C27">
        <v>1.3794999999999999</v>
      </c>
      <c r="D27" s="5">
        <v>3.0410300000000001</v>
      </c>
    </row>
    <row r="28" spans="1:4" x14ac:dyDescent="0.25">
      <c r="A28" t="s">
        <v>60</v>
      </c>
      <c r="B28">
        <v>365</v>
      </c>
      <c r="C28">
        <v>1</v>
      </c>
      <c r="D28" s="5">
        <f>D18*(92/365)+D17*(273/365)</f>
        <v>3.0099114663013697</v>
      </c>
    </row>
    <row r="30" spans="1:4" x14ac:dyDescent="0.25">
      <c r="A30" s="1" t="s">
        <v>64</v>
      </c>
    </row>
    <row r="31" spans="1:4" x14ac:dyDescent="0.25">
      <c r="A31" t="s">
        <v>53</v>
      </c>
      <c r="B31">
        <v>1</v>
      </c>
      <c r="C31">
        <v>2.9714</v>
      </c>
      <c r="D31" s="5">
        <v>3.0410300000000001</v>
      </c>
    </row>
    <row r="32" spans="1:4" x14ac:dyDescent="0.25">
      <c r="A32" t="s">
        <v>10</v>
      </c>
      <c r="B32">
        <v>1</v>
      </c>
      <c r="C32">
        <v>2.9714</v>
      </c>
      <c r="D32" s="5">
        <v>2.9175705999999999</v>
      </c>
    </row>
    <row r="33" spans="1:4" x14ac:dyDescent="0.25">
      <c r="A33" t="s">
        <v>54</v>
      </c>
      <c r="B33">
        <v>31</v>
      </c>
      <c r="C33">
        <v>1.4799</v>
      </c>
      <c r="D33" s="5">
        <v>2.9175705999999999</v>
      </c>
    </row>
    <row r="34" spans="1:4" x14ac:dyDescent="0.25">
      <c r="A34" t="s">
        <v>55</v>
      </c>
      <c r="B34">
        <v>30</v>
      </c>
      <c r="C34">
        <v>1.4799</v>
      </c>
      <c r="D34" s="5">
        <v>2.9175705999999999</v>
      </c>
    </row>
    <row r="35" spans="1:4" x14ac:dyDescent="0.25">
      <c r="A35" t="s">
        <v>56</v>
      </c>
      <c r="B35">
        <v>31</v>
      </c>
      <c r="C35">
        <v>1.4799</v>
      </c>
      <c r="D35" s="5">
        <v>3.0410300000000001</v>
      </c>
    </row>
    <row r="36" spans="1:4" x14ac:dyDescent="0.25">
      <c r="A36" t="s">
        <v>58</v>
      </c>
      <c r="B36">
        <v>30</v>
      </c>
      <c r="C36">
        <v>1.4799</v>
      </c>
      <c r="D36" s="5">
        <v>3.0410300000000001</v>
      </c>
    </row>
    <row r="37" spans="1:4" x14ac:dyDescent="0.25">
      <c r="A37" t="s">
        <v>57</v>
      </c>
      <c r="B37">
        <v>28</v>
      </c>
      <c r="C37">
        <v>1.4799</v>
      </c>
      <c r="D37" s="5">
        <v>3.0410300000000001</v>
      </c>
    </row>
    <row r="38" spans="1:4" x14ac:dyDescent="0.25">
      <c r="A38" t="s">
        <v>59</v>
      </c>
      <c r="B38">
        <v>92</v>
      </c>
      <c r="C38">
        <v>1.3794999999999999</v>
      </c>
      <c r="D38" s="5">
        <v>2.9175705999999999</v>
      </c>
    </row>
    <row r="39" spans="1:4" x14ac:dyDescent="0.25">
      <c r="A39" t="s">
        <v>61</v>
      </c>
      <c r="B39">
        <v>90</v>
      </c>
      <c r="C39">
        <v>1.3794999999999999</v>
      </c>
      <c r="D39" s="5">
        <v>3.0410300000000001</v>
      </c>
    </row>
    <row r="40" spans="1:4" x14ac:dyDescent="0.25">
      <c r="A40" t="s">
        <v>62</v>
      </c>
      <c r="B40">
        <v>91</v>
      </c>
      <c r="C40">
        <v>1.3794999999999999</v>
      </c>
      <c r="D40" s="5">
        <v>3.0410300000000001</v>
      </c>
    </row>
    <row r="41" spans="1:4" x14ac:dyDescent="0.25">
      <c r="A41" t="s">
        <v>63</v>
      </c>
      <c r="B41">
        <v>92</v>
      </c>
      <c r="C41">
        <v>1.3794999999999999</v>
      </c>
      <c r="D41" s="5">
        <v>3.0410300000000001</v>
      </c>
    </row>
    <row r="42" spans="1:4" x14ac:dyDescent="0.25">
      <c r="A42" t="s">
        <v>60</v>
      </c>
      <c r="B42">
        <v>365</v>
      </c>
      <c r="C42">
        <v>1</v>
      </c>
      <c r="D42" s="5">
        <f>D32*(92/365)+D31*(273/365)</f>
        <v>3.0099114663013697</v>
      </c>
    </row>
    <row r="45" spans="1:4" x14ac:dyDescent="0.25">
      <c r="A45" t="s">
        <v>53</v>
      </c>
      <c r="B45">
        <v>1</v>
      </c>
      <c r="C45">
        <v>2.9714</v>
      </c>
      <c r="D45" s="5">
        <v>3.0410300000000001</v>
      </c>
    </row>
    <row r="46" spans="1:4" x14ac:dyDescent="0.25">
      <c r="A46" t="s">
        <v>56</v>
      </c>
      <c r="B46">
        <v>31</v>
      </c>
      <c r="C46">
        <v>1.4799</v>
      </c>
      <c r="D46" s="5">
        <v>3.0410300000000001</v>
      </c>
    </row>
    <row r="47" spans="1:4" x14ac:dyDescent="0.25">
      <c r="A47" t="s">
        <v>58</v>
      </c>
      <c r="B47">
        <v>30</v>
      </c>
      <c r="C47">
        <v>1.4799</v>
      </c>
      <c r="D47" s="5">
        <v>3.0410300000000001</v>
      </c>
    </row>
    <row r="48" spans="1:4" x14ac:dyDescent="0.25">
      <c r="A48" t="s">
        <v>57</v>
      </c>
      <c r="B48">
        <v>28</v>
      </c>
      <c r="C48">
        <v>1.4799</v>
      </c>
      <c r="D48" s="5">
        <v>3.0410300000000001</v>
      </c>
    </row>
    <row r="49" spans="1:4" x14ac:dyDescent="0.25">
      <c r="A49" t="s">
        <v>61</v>
      </c>
      <c r="B49">
        <v>90</v>
      </c>
      <c r="C49">
        <v>1.3794999999999999</v>
      </c>
      <c r="D49" s="5">
        <v>3.0410300000000001</v>
      </c>
    </row>
    <row r="50" spans="1:4" x14ac:dyDescent="0.25">
      <c r="A50" t="s">
        <v>62</v>
      </c>
      <c r="B50">
        <v>91</v>
      </c>
      <c r="C50">
        <v>1.3794999999999999</v>
      </c>
      <c r="D50" s="5">
        <v>3.0410300000000001</v>
      </c>
    </row>
    <row r="51" spans="1:4" x14ac:dyDescent="0.25">
      <c r="A51" t="s">
        <v>63</v>
      </c>
      <c r="B51">
        <v>92</v>
      </c>
      <c r="C51">
        <v>1.3794999999999999</v>
      </c>
      <c r="D51" s="5">
        <v>3.0410300000000001</v>
      </c>
    </row>
    <row r="52" spans="1:4" x14ac:dyDescent="0.25">
      <c r="A52" t="s">
        <v>60</v>
      </c>
      <c r="B52">
        <v>365</v>
      </c>
      <c r="C52">
        <v>1</v>
      </c>
      <c r="D52" s="5">
        <f>D42*(92/365)+D41*(273/365)</f>
        <v>3.0331864243828113</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21C0-D257-4CEC-856A-25E3AB1E3C5E}">
  <sheetPr codeName="Sheet5"/>
  <dimension ref="A1:I38"/>
  <sheetViews>
    <sheetView workbookViewId="0">
      <selection activeCell="C11" sqref="C11"/>
    </sheetView>
  </sheetViews>
  <sheetFormatPr defaultRowHeight="15" x14ac:dyDescent="0.25"/>
  <cols>
    <col min="1" max="1" width="89.42578125" customWidth="1"/>
    <col min="3" max="3" width="21.140625" customWidth="1"/>
    <col min="4" max="4" width="14" customWidth="1"/>
    <col min="5" max="5" width="7.140625" customWidth="1"/>
    <col min="6" max="6" width="25.5703125" customWidth="1"/>
    <col min="7" max="7" width="12.140625" customWidth="1"/>
    <col min="8" max="8" width="12.42578125" customWidth="1"/>
    <col min="9" max="9" width="10.5703125" bestFit="1" customWidth="1"/>
    <col min="10" max="10" width="10.85546875" customWidth="1"/>
  </cols>
  <sheetData>
    <row r="1" spans="1:9" x14ac:dyDescent="0.25">
      <c r="A1" s="1" t="s">
        <v>52</v>
      </c>
      <c r="B1" s="1" t="s">
        <v>0</v>
      </c>
      <c r="C1" s="1" t="s">
        <v>1</v>
      </c>
      <c r="D1" s="1" t="s">
        <v>9</v>
      </c>
    </row>
    <row r="2" spans="1:9" x14ac:dyDescent="0.25">
      <c r="A2" t="s">
        <v>53</v>
      </c>
      <c r="B2">
        <v>1</v>
      </c>
      <c r="C2">
        <v>2.9714</v>
      </c>
      <c r="D2">
        <v>5.1869613000000001</v>
      </c>
      <c r="E2" s="6">
        <v>365</v>
      </c>
      <c r="F2" s="2">
        <f>IF(E2&lt;18,(ROUND(3.008886*EXP(-0.003018*E2),4)),(ROUND(1.53188*EXP(-0.001168*E2),4)))</f>
        <v>1.0002</v>
      </c>
      <c r="H2" s="4"/>
      <c r="I2" s="4"/>
    </row>
    <row r="3" spans="1:9" x14ac:dyDescent="0.25">
      <c r="A3" t="s">
        <v>10</v>
      </c>
      <c r="B3">
        <v>1</v>
      </c>
      <c r="C3">
        <v>2.9714</v>
      </c>
      <c r="D3" s="5">
        <v>5.4442043999999994</v>
      </c>
      <c r="E3">
        <v>366</v>
      </c>
      <c r="F3" s="3"/>
      <c r="H3" s="4"/>
      <c r="I3" s="4"/>
    </row>
    <row r="4" spans="1:9" x14ac:dyDescent="0.25">
      <c r="A4" t="s">
        <v>54</v>
      </c>
      <c r="B4">
        <v>31</v>
      </c>
      <c r="C4">
        <v>1.4799</v>
      </c>
      <c r="D4" s="5">
        <v>5.4442043999999994</v>
      </c>
      <c r="F4" s="3"/>
      <c r="H4" s="4"/>
      <c r="I4" s="4"/>
    </row>
    <row r="5" spans="1:9" x14ac:dyDescent="0.25">
      <c r="A5" t="s">
        <v>55</v>
      </c>
      <c r="B5">
        <v>30</v>
      </c>
      <c r="C5">
        <v>1.4799</v>
      </c>
      <c r="D5" s="5">
        <v>5.4442043999999994</v>
      </c>
      <c r="F5" s="3"/>
      <c r="H5" s="4"/>
      <c r="I5" s="4"/>
    </row>
    <row r="6" spans="1:9" x14ac:dyDescent="0.25">
      <c r="A6" t="s">
        <v>56</v>
      </c>
      <c r="B6">
        <v>31</v>
      </c>
      <c r="C6">
        <v>1.4799</v>
      </c>
      <c r="D6" s="5">
        <v>5.1869613000000001</v>
      </c>
      <c r="F6" s="3"/>
      <c r="H6" s="4"/>
      <c r="I6" s="4"/>
    </row>
    <row r="7" spans="1:9" x14ac:dyDescent="0.25">
      <c r="A7" t="s">
        <v>58</v>
      </c>
      <c r="B7">
        <v>30</v>
      </c>
      <c r="C7">
        <v>1.4799</v>
      </c>
      <c r="D7" s="5">
        <v>5.1869613000000001</v>
      </c>
      <c r="H7" s="4"/>
      <c r="I7" s="4"/>
    </row>
    <row r="8" spans="1:9" x14ac:dyDescent="0.25">
      <c r="A8" t="s">
        <v>57</v>
      </c>
      <c r="B8">
        <v>28</v>
      </c>
      <c r="C8">
        <v>1.4799</v>
      </c>
      <c r="D8" s="5">
        <v>5.1869613000000001</v>
      </c>
      <c r="H8" s="4"/>
      <c r="I8" s="4"/>
    </row>
    <row r="9" spans="1:9" x14ac:dyDescent="0.25">
      <c r="A9" t="s">
        <v>59</v>
      </c>
      <c r="B9">
        <v>92</v>
      </c>
      <c r="C9">
        <v>1.3794999999999999</v>
      </c>
      <c r="D9" s="5">
        <v>5.4442043999999994</v>
      </c>
    </row>
    <row r="10" spans="1:9" x14ac:dyDescent="0.25">
      <c r="A10" t="s">
        <v>61</v>
      </c>
      <c r="B10">
        <v>90</v>
      </c>
      <c r="C10">
        <v>1.3794999999999999</v>
      </c>
      <c r="D10" s="5">
        <v>5.1869613000000001</v>
      </c>
      <c r="H10" s="4"/>
      <c r="I10" s="4"/>
    </row>
    <row r="11" spans="1:9" x14ac:dyDescent="0.25">
      <c r="A11" t="s">
        <v>62</v>
      </c>
      <c r="B11">
        <v>91</v>
      </c>
      <c r="C11">
        <v>1.3794999999999999</v>
      </c>
      <c r="D11" s="5">
        <v>5.1869613000000001</v>
      </c>
    </row>
    <row r="12" spans="1:9" x14ac:dyDescent="0.25">
      <c r="A12" t="s">
        <v>63</v>
      </c>
      <c r="B12">
        <v>92</v>
      </c>
      <c r="C12">
        <v>1.3794999999999999</v>
      </c>
      <c r="D12" s="5">
        <v>5.1869613000000001</v>
      </c>
    </row>
    <row r="13" spans="1:9" x14ac:dyDescent="0.25">
      <c r="A13" t="s">
        <v>60</v>
      </c>
      <c r="B13">
        <v>365</v>
      </c>
      <c r="C13">
        <v>1</v>
      </c>
      <c r="D13" s="5">
        <f>D3*(92/365)+D2*(273/365)</f>
        <v>5.2518006567123283</v>
      </c>
    </row>
    <row r="16" spans="1:9" x14ac:dyDescent="0.25">
      <c r="A16" s="1" t="s">
        <v>70</v>
      </c>
      <c r="B16" s="1" t="s">
        <v>0</v>
      </c>
      <c r="C16" s="1" t="s">
        <v>1</v>
      </c>
      <c r="D16" s="1" t="s">
        <v>9</v>
      </c>
    </row>
    <row r="17" spans="1:8" x14ac:dyDescent="0.25">
      <c r="A17" t="s">
        <v>53</v>
      </c>
      <c r="B17">
        <v>1</v>
      </c>
      <c r="C17">
        <v>2.9714</v>
      </c>
      <c r="D17">
        <v>5.1869613000000001</v>
      </c>
    </row>
    <row r="18" spans="1:8" x14ac:dyDescent="0.25">
      <c r="A18" t="s">
        <v>10</v>
      </c>
      <c r="B18">
        <v>1</v>
      </c>
      <c r="C18">
        <v>2.9714</v>
      </c>
      <c r="D18">
        <v>5.4442043999999994</v>
      </c>
    </row>
    <row r="19" spans="1:8" x14ac:dyDescent="0.25">
      <c r="A19" t="s">
        <v>54</v>
      </c>
      <c r="B19">
        <v>31</v>
      </c>
      <c r="C19">
        <v>1.4799</v>
      </c>
      <c r="D19">
        <v>5.4442043999999994</v>
      </c>
    </row>
    <row r="20" spans="1:8" x14ac:dyDescent="0.25">
      <c r="A20" t="s">
        <v>55</v>
      </c>
      <c r="B20">
        <v>30</v>
      </c>
      <c r="C20">
        <v>1.4799</v>
      </c>
      <c r="D20">
        <v>5.4442043999999994</v>
      </c>
    </row>
    <row r="21" spans="1:8" x14ac:dyDescent="0.25">
      <c r="A21" t="s">
        <v>56</v>
      </c>
      <c r="B21">
        <v>31</v>
      </c>
      <c r="C21">
        <v>1.4799</v>
      </c>
      <c r="D21">
        <v>5.1869613000000001</v>
      </c>
    </row>
    <row r="22" spans="1:8" x14ac:dyDescent="0.25">
      <c r="A22" t="s">
        <v>58</v>
      </c>
      <c r="B22">
        <v>30</v>
      </c>
      <c r="C22">
        <v>1.4799</v>
      </c>
      <c r="D22">
        <v>5.1869613000000001</v>
      </c>
    </row>
    <row r="23" spans="1:8" x14ac:dyDescent="0.25">
      <c r="A23" t="s">
        <v>57</v>
      </c>
      <c r="B23">
        <v>28</v>
      </c>
      <c r="C23">
        <v>1.4799</v>
      </c>
      <c r="D23">
        <v>5.1869613000000001</v>
      </c>
    </row>
    <row r="24" spans="1:8" x14ac:dyDescent="0.25">
      <c r="A24" t="s">
        <v>59</v>
      </c>
      <c r="B24">
        <v>92</v>
      </c>
      <c r="C24">
        <v>1.3794999999999999</v>
      </c>
      <c r="D24">
        <v>5.4442043999999994</v>
      </c>
      <c r="G24" s="4"/>
      <c r="H24" s="4"/>
    </row>
    <row r="25" spans="1:8" x14ac:dyDescent="0.25">
      <c r="A25" t="s">
        <v>61</v>
      </c>
      <c r="B25">
        <v>90</v>
      </c>
      <c r="C25">
        <v>1.3794999999999999</v>
      </c>
      <c r="D25">
        <v>5.1869613000000001</v>
      </c>
    </row>
    <row r="26" spans="1:8" x14ac:dyDescent="0.25">
      <c r="A26" t="s">
        <v>62</v>
      </c>
      <c r="B26">
        <v>91</v>
      </c>
      <c r="C26">
        <v>1.3794999999999999</v>
      </c>
      <c r="D26">
        <v>5.1869613000000001</v>
      </c>
    </row>
    <row r="27" spans="1:8" x14ac:dyDescent="0.25">
      <c r="A27" t="s">
        <v>63</v>
      </c>
      <c r="B27">
        <v>92</v>
      </c>
      <c r="C27">
        <v>1.3794999999999999</v>
      </c>
      <c r="D27">
        <v>5.1869613000000001</v>
      </c>
    </row>
    <row r="28" spans="1:8" x14ac:dyDescent="0.25">
      <c r="A28" t="s">
        <v>60</v>
      </c>
      <c r="B28">
        <v>365</v>
      </c>
      <c r="C28">
        <v>1</v>
      </c>
      <c r="D28" s="5">
        <f>D18*(92/365)+D17*(273/365)</f>
        <v>5.2518006567123283</v>
      </c>
    </row>
    <row r="30" spans="1:8" x14ac:dyDescent="0.25">
      <c r="A30" s="1"/>
      <c r="B30" s="1"/>
      <c r="C30" s="1"/>
      <c r="D30" s="1"/>
    </row>
    <row r="32" spans="1:8" x14ac:dyDescent="0.25">
      <c r="D32" s="5"/>
    </row>
    <row r="33" spans="4:4" x14ac:dyDescent="0.25">
      <c r="D33" s="5"/>
    </row>
    <row r="34" spans="4:4" x14ac:dyDescent="0.25">
      <c r="D34" s="5"/>
    </row>
    <row r="35" spans="4:4" x14ac:dyDescent="0.25">
      <c r="D35" s="5"/>
    </row>
    <row r="36" spans="4:4" x14ac:dyDescent="0.25">
      <c r="D36" s="5"/>
    </row>
    <row r="37" spans="4:4" x14ac:dyDescent="0.25">
      <c r="D37" s="5"/>
    </row>
    <row r="38" spans="4:4" x14ac:dyDescent="0.25">
      <c r="D38" s="5"/>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171296-ac32-47c7-8b85-8384cb4f8c64" xsi:nil="true"/>
    <lcf76f155ced4ddcb4097134ff3c332f xmlns="738f5970-3b6b-4745-befa-d5e656e6027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Έγγραφο" ma:contentTypeID="0x01010019B1F8822A23F54CAD78CE952611610C" ma:contentTypeVersion="16" ma:contentTypeDescription="Δημιουργία νέου εγγράφου" ma:contentTypeScope="" ma:versionID="805e8f111a04a8316a10700c8ff6c031">
  <xsd:schema xmlns:xsd="http://www.w3.org/2001/XMLSchema" xmlns:xs="http://www.w3.org/2001/XMLSchema" xmlns:p="http://schemas.microsoft.com/office/2006/metadata/properties" xmlns:ns2="738f5970-3b6b-4745-befa-d5e656e6027a" xmlns:ns3="6b171296-ac32-47c7-8b85-8384cb4f8c64" targetNamespace="http://schemas.microsoft.com/office/2006/metadata/properties" ma:root="true" ma:fieldsID="a1dd3e63254660131e1f1082081f53fd" ns2:_="" ns3:_="">
    <xsd:import namespace="738f5970-3b6b-4745-befa-d5e656e6027a"/>
    <xsd:import namespace="6b171296-ac32-47c7-8b85-8384cb4f8c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f5970-3b6b-4745-befa-d5e656e60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71296-ac32-47c7-8b85-8384cb4f8c64" elementFormDefault="qualified">
    <xsd:import namespace="http://schemas.microsoft.com/office/2006/documentManagement/types"/>
    <xsd:import namespace="http://schemas.microsoft.com/office/infopath/2007/PartnerControls"/>
    <xsd:element name="SharedWithUsers" ma:index="12"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Κοινή χρήση με λεπτομέρειες" ma:internalName="SharedWithDetails" ma:readOnly="true">
      <xsd:simpleType>
        <xsd:restriction base="dms:Note">
          <xsd:maxLength value="255"/>
        </xsd:restriction>
      </xsd:simpleType>
    </xsd:element>
    <xsd:element name="TaxCatchAll" ma:index="18" nillable="true" ma:displayName="Taxonomy Catch All Column" ma:hidden="true" ma:list="{89dd8f9b-8a25-49fd-891f-f86d3565d610}" ma:internalName="TaxCatchAll" ma:showField="CatchAllData" ma:web="6b171296-ac32-47c7-8b85-8384cb4f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5806C-A52F-4E68-A5F7-AA2AE231DBEE}">
  <ds:schemaRefs>
    <ds:schemaRef ds:uri="http://schemas.microsoft.com/office/infopath/2007/PartnerControls"/>
    <ds:schemaRef ds:uri="http://purl.org/dc/dcmitype/"/>
    <ds:schemaRef ds:uri="http://purl.org/dc/terms/"/>
    <ds:schemaRef ds:uri="http://purl.org/dc/elements/1.1/"/>
    <ds:schemaRef ds:uri="738f5970-3b6b-4745-befa-d5e656e6027a"/>
    <ds:schemaRef ds:uri="http://schemas.openxmlformats.org/package/2006/metadata/core-properties"/>
    <ds:schemaRef ds:uri="http://schemas.microsoft.com/office/2006/documentManagement/types"/>
    <ds:schemaRef ds:uri="6b171296-ac32-47c7-8b85-8384cb4f8c6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F7727E7-F919-4F80-8B49-8635D66914ED}">
  <ds:schemaRefs>
    <ds:schemaRef ds:uri="http://schemas.microsoft.com/sharepoint/v3/contenttype/forms"/>
  </ds:schemaRefs>
</ds:datastoreItem>
</file>

<file path=customXml/itemProps3.xml><?xml version="1.0" encoding="utf-8"?>
<ds:datastoreItem xmlns:ds="http://schemas.openxmlformats.org/officeDocument/2006/customXml" ds:itemID="{8FAE4A83-F8E5-4501-B65B-9DD338969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8f5970-3b6b-4745-befa-d5e656e6027a"/>
    <ds:schemaRef ds:uri="6b171296-ac32-47c7-8b85-8384cb4f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Firm Products</vt:lpstr>
      <vt:lpstr>Interruptible Products</vt:lpstr>
      <vt:lpstr>IPs</vt:lpstr>
      <vt:lpstr>Type of Product</vt:lpstr>
      <vt:lpstr>B-SDM_ENTRY</vt:lpstr>
      <vt:lpstr>B-SDM_EXIT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Μίζη Μαριάννα</dc:creator>
  <cp:lastModifiedBy>Ioannis Kikidis</cp:lastModifiedBy>
  <dcterms:created xsi:type="dcterms:W3CDTF">2019-12-09T09:58:15Z</dcterms:created>
  <dcterms:modified xsi:type="dcterms:W3CDTF">2024-07-31T11:31:04Z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e2555d98-6056-43bf-a484-3b5776031a7d</vt:lpwstr>
  </property>
  <property fmtid="{D5CDD505-2E9C-101B-9397-08002B2CF9AE}" pid="3" name="ContentTypeId">
    <vt:lpwstr>0x01010019B1F8822A23F54CAD78CE952611610C</vt:lpwstr>
  </property>
  <property fmtid="{D5CDD505-2E9C-101B-9397-08002B2CF9AE}" pid="4" name="CofWorkbookId">
    <vt:lpwstr>180dbaf6-7fe0-41d9-9141-060ed8a22331</vt:lpwstr>
  </property>
  <property fmtid="{D5CDD505-2E9C-101B-9397-08002B2CF9AE}" pid="5" name="MediaServiceImageTags">
    <vt:lpwstr/>
  </property>
</Properties>
</file>