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https://desfa-my.sharepoint.com/personal/m_i_mizi_desfa_gr/Documents/My Documents/Laptop Files/ΤΙΜΟΛΟΓΗΣΗ/Έτος 2023/Excel Calculator/"/>
    </mc:Choice>
  </mc:AlternateContent>
  <xr:revisionPtr revIDLastSave="27" documentId="8_{34348768-7DA9-4946-BE38-C880F7815ED8}" xr6:coauthVersionLast="47" xr6:coauthVersionMax="47" xr10:uidLastSave="{8709F92A-2263-405C-AF73-B3D651401637}"/>
  <bookViews>
    <workbookView xWindow="-108" yWindow="-108" windowWidth="23256" windowHeight="12576" xr2:uid="{00000000-000D-0000-FFFF-FFFF00000000}"/>
  </bookViews>
  <sheets>
    <sheet name="Charge Calculations" sheetId="1" r:id="rId1"/>
    <sheet name="Sheet2" sheetId="2" state="hidden" r:id="rId2"/>
    <sheet name="Sheet3" sheetId="3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" i="1" l="1"/>
  <c r="C3" i="1"/>
  <c r="G6" i="1"/>
  <c r="H6" i="1" s="1"/>
  <c r="N10" i="2" l="1"/>
  <c r="N2" i="2"/>
  <c r="J9" i="1" l="1"/>
  <c r="K9" i="1" s="1"/>
  <c r="F2" i="3"/>
  <c r="F3" i="3"/>
  <c r="G3" i="1"/>
  <c r="H3" i="1" s="1"/>
  <c r="N4" i="2"/>
  <c r="N6" i="2"/>
  <c r="N8" i="2"/>
  <c r="L3" i="1" l="1"/>
  <c r="G9" i="1"/>
  <c r="G5" i="1"/>
  <c r="L6" i="1" l="1"/>
  <c r="H5" i="1"/>
  <c r="L5" i="1" s="1"/>
  <c r="F2" i="2"/>
  <c r="L7" i="1" l="1"/>
  <c r="C9" i="1"/>
  <c r="H9" i="1" s="1"/>
  <c r="L9" i="1" s="1"/>
</calcChain>
</file>

<file path=xl/sharedStrings.xml><?xml version="1.0" encoding="utf-8"?>
<sst xmlns="http://schemas.openxmlformats.org/spreadsheetml/2006/main" count="65" uniqueCount="52">
  <si>
    <t>Capacity/Regasification Coefficients
SDM/SDY 
[€/kWh GCV /Hour/Year]</t>
  </si>
  <si>
    <t>DAYS</t>
  </si>
  <si>
    <t>B Coefficient</t>
  </si>
  <si>
    <t>Total Capacity Coefficients 
[€/kWh GCV /Hour/Year]</t>
  </si>
  <si>
    <t>Quantity 
Coefficient 
[€/kWh]</t>
  </si>
  <si>
    <t>Exit Zone</t>
  </si>
  <si>
    <t>Q1</t>
  </si>
  <si>
    <t>Q2</t>
  </si>
  <si>
    <t>Q3</t>
  </si>
  <si>
    <t>Q4</t>
  </si>
  <si>
    <t>Product</t>
  </si>
  <si>
    <t>Booking Period (Days)</t>
  </si>
  <si>
    <t xml:space="preserve">Total Charges </t>
  </si>
  <si>
    <t xml:space="preserve">Commodity (Quantity)
Charges </t>
  </si>
  <si>
    <t>Capacity Coefficients 
[€/kWh GCV /Hour/Year]</t>
  </si>
  <si>
    <t>Days</t>
  </si>
  <si>
    <t>Select from the scroll bar or fill numbers in green cells</t>
  </si>
  <si>
    <t>Y</t>
  </si>
  <si>
    <t>Domestic Exit Points</t>
  </si>
  <si>
    <t xml:space="preserve">ENTRY AGIA TRIADA 
(LNG Entry to Transmission System)
</t>
  </si>
  <si>
    <t xml:space="preserve">
LNG TERMINAL 
(LNG Regasification Capacity)
</t>
  </si>
  <si>
    <t>North Zone</t>
  </si>
  <si>
    <t>South Zone</t>
  </si>
  <si>
    <r>
      <t>ENTRY IP SIDIROKASTRO (BG</t>
    </r>
    <r>
      <rPr>
        <b/>
        <sz val="12"/>
        <rFont val="Calibri"/>
        <family val="2"/>
        <charset val="161"/>
      </rPr>
      <t>→GR)</t>
    </r>
    <r>
      <rPr>
        <b/>
        <sz val="12"/>
        <rFont val="Calibri"/>
        <family val="2"/>
        <charset val="161"/>
        <scheme val="minor"/>
      </rPr>
      <t xml:space="preserve">
EXIT IP SIDIROKASTRO   (GR→BG)
ENTRY IP KIPI (TR→GR)
ENTRY IP NEA MESIMVRIA (TAP→DESFA)</t>
    </r>
  </si>
  <si>
    <t>Transmission 
Capacity 
[kWh/Day]</t>
  </si>
  <si>
    <t>Total Quantity 
[kWh]</t>
  </si>
  <si>
    <t>Capacity 
Charges</t>
  </si>
  <si>
    <t>Commodity (Quantity) 
Charges</t>
  </si>
  <si>
    <t>Capacity Coefficients
SDM/SDY 
[€/kWh GCV /Hour/Year]</t>
  </si>
  <si>
    <t>Quantity Charges Not Applied</t>
  </si>
  <si>
    <t>Transmission /Regasification
Capacity 
[kWh/Day]</t>
  </si>
  <si>
    <t>Short-Term (B) 
Coefficient</t>
  </si>
  <si>
    <t>Bundled Product</t>
  </si>
  <si>
    <t>Total Charge of the Bundled Product</t>
  </si>
  <si>
    <t>Entry Points</t>
  </si>
  <si>
    <t xml:space="preserve">Entry Points* </t>
  </si>
  <si>
    <t>Standard Capacity Product **</t>
  </si>
  <si>
    <t>SDM</t>
  </si>
  <si>
    <t>D (Daily Product 2022)</t>
  </si>
  <si>
    <t>D (Daily Product 2023)</t>
  </si>
  <si>
    <t>M (Monthly product for 31 Days - October, December 2022)</t>
  </si>
  <si>
    <t>M (Monthly product for 31 Days - January, March, May, July, August, October, December 2023)</t>
  </si>
  <si>
    <t>M (Monthly product for 30 Days - November 2022)</t>
  </si>
  <si>
    <t>M (Monthly product for 30 Days - April, June, September, November 2023)</t>
  </si>
  <si>
    <t>M (Monthly Product February 2023: 28 Days)</t>
  </si>
  <si>
    <t>Q1 for GY22/23 (Quarterly product for Oct,Nov,Dec 2022)</t>
  </si>
  <si>
    <t>Q2 for GY22/23 (Quarterly product for Jan, Feb, Mar 2023)</t>
  </si>
  <si>
    <t>Q4 for GY22/23 (Quarterly product for Jul, Aug, Sep 2023)</t>
  </si>
  <si>
    <t>Q3 for GY22/23 (Quarterly product for Apr, May, Jun 2023)</t>
  </si>
  <si>
    <t>Y (Yearly Product 1/10/2022-30/09/2023)</t>
  </si>
  <si>
    <t>Calendar Year 2023</t>
  </si>
  <si>
    <t>Comments: * Interruptible Capacity is offered at a discount
                    ** Conditional (bFZK) Capacity is offered in the direction TAP→DESFA &amp; TR → GR at a discount of 10% in a competition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</si>
</sst>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€&quot;_-;\-* #,##0.00\ &quot;€&quot;_-;_-* &quot;-&quot;??\ &quot;€&quot;_-;_-@_-"/>
    <numFmt numFmtId="164" formatCode="#,##0_ ;\-#,##0\ "/>
    <numFmt numFmtId="165" formatCode="0.00000000"/>
    <numFmt numFmtId="166" formatCode="#,##0.0000000_ ;\-#,##0.0000000\ "/>
    <numFmt numFmtId="167" formatCode="0.0000000"/>
  </numFmts>
  <fonts count="10" x14ac:knownFonts="1">
    <font>
      <sz val="11"/>
      <color theme="1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1"/>
      <color theme="0" tint="-4.9989318521683403E-2"/>
      <name val="Calibri"/>
      <family val="2"/>
      <charset val="161"/>
      <scheme val="minor"/>
    </font>
    <font>
      <b/>
      <sz val="12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  <font>
      <b/>
      <sz val="12"/>
      <name val="Calibri"/>
      <family val="2"/>
      <charset val="161"/>
    </font>
    <font>
      <b/>
      <sz val="28"/>
      <color theme="9" tint="-0.499984740745262"/>
      <name val="Calibri"/>
      <family val="2"/>
      <charset val="161"/>
      <scheme val="minor"/>
    </font>
    <font>
      <b/>
      <sz val="14"/>
      <name val="Calibri"/>
      <family val="2"/>
      <charset val="161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gray0625">
        <fgColor rgb="FFFF0000"/>
        <bgColor theme="0" tint="-0.14999847407452621"/>
      </patternFill>
    </fill>
    <fill>
      <patternFill patternType="gray0625">
        <fgColor rgb="FFFF0000"/>
      </patternFill>
    </fill>
    <fill>
      <patternFill patternType="gray0625">
        <fgColor rgb="FFFF0000"/>
        <bgColor theme="9" tint="0.39997558519241921"/>
      </patternFill>
    </fill>
    <fill>
      <gradientFill degree="90">
        <stop position="0">
          <color theme="0"/>
        </stop>
        <stop position="1">
          <color theme="9" tint="0.59999389629810485"/>
        </stop>
      </gradientFill>
    </fill>
    <fill>
      <patternFill patternType="solid">
        <fgColor theme="6" tint="0.59999389629810485"/>
        <bgColor indexed="64"/>
      </patternFill>
    </fill>
    <fill>
      <patternFill patternType="gray125">
        <fgColor theme="5" tint="-0.24994659260841701"/>
        <bgColor theme="0" tint="-0.14993743705557422"/>
      </patternFill>
    </fill>
    <fill>
      <gradientFill degree="135">
        <stop position="0">
          <color theme="0"/>
        </stop>
        <stop position="1">
          <color theme="9" tint="-0.25098422193060094"/>
        </stop>
      </gradient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0" borderId="0" xfId="0" applyFont="1" applyAlignment="1">
      <alignment horizontal="center"/>
    </xf>
    <xf numFmtId="0" fontId="1" fillId="3" borderId="3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14" fontId="0" fillId="0" borderId="0" xfId="0" applyNumberFormat="1"/>
    <xf numFmtId="165" fontId="0" fillId="0" borderId="0" xfId="0" applyNumberFormat="1"/>
    <xf numFmtId="0" fontId="5" fillId="0" borderId="0" xfId="0" applyFont="1"/>
    <xf numFmtId="0" fontId="5" fillId="0" borderId="0" xfId="0" applyFont="1" applyAlignment="1">
      <alignment horizontal="center" vertical="center"/>
    </xf>
    <xf numFmtId="0" fontId="4" fillId="4" borderId="19" xfId="0" applyFont="1" applyFill="1" applyBorder="1" applyAlignment="1">
      <alignment horizontal="center" vertical="center" wrapText="1"/>
    </xf>
    <xf numFmtId="0" fontId="4" fillId="4" borderId="20" xfId="0" applyFont="1" applyFill="1" applyBorder="1" applyAlignment="1">
      <alignment horizontal="center" vertical="center"/>
    </xf>
    <xf numFmtId="0" fontId="4" fillId="4" borderId="24" xfId="0" applyFont="1" applyFill="1" applyBorder="1" applyAlignment="1">
      <alignment horizontal="center" vertical="center"/>
    </xf>
    <xf numFmtId="0" fontId="4" fillId="6" borderId="27" xfId="0" applyFont="1" applyFill="1" applyBorder="1" applyAlignment="1">
      <alignment horizontal="center" vertical="center" wrapText="1"/>
    </xf>
    <xf numFmtId="0" fontId="4" fillId="4" borderId="20" xfId="0" applyFont="1" applyFill="1" applyBorder="1" applyAlignment="1">
      <alignment horizontal="center" vertical="center" wrapText="1"/>
    </xf>
    <xf numFmtId="0" fontId="4" fillId="6" borderId="25" xfId="0" applyFont="1" applyFill="1" applyBorder="1" applyAlignment="1">
      <alignment horizontal="center" wrapText="1"/>
    </xf>
    <xf numFmtId="0" fontId="7" fillId="4" borderId="18" xfId="0" applyFont="1" applyFill="1" applyBorder="1" applyAlignment="1">
      <alignment horizontal="center" vertical="center" wrapText="1"/>
    </xf>
    <xf numFmtId="3" fontId="4" fillId="5" borderId="2" xfId="0" applyNumberFormat="1" applyFont="1" applyFill="1" applyBorder="1" applyAlignment="1" applyProtection="1">
      <alignment horizontal="center" vertical="center"/>
      <protection locked="0"/>
    </xf>
    <xf numFmtId="3" fontId="4" fillId="5" borderId="2" xfId="0" applyNumberFormat="1" applyFont="1" applyFill="1" applyBorder="1" applyAlignment="1" applyProtection="1">
      <alignment horizontal="center" vertical="center" wrapText="1"/>
      <protection locked="0"/>
    </xf>
    <xf numFmtId="3" fontId="4" fillId="5" borderId="28" xfId="0" applyNumberFormat="1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hidden="1"/>
    </xf>
    <xf numFmtId="44" fontId="4" fillId="0" borderId="2" xfId="0" applyNumberFormat="1" applyFont="1" applyFill="1" applyBorder="1" applyAlignment="1" applyProtection="1">
      <alignment horizontal="center" vertical="center"/>
      <protection hidden="1"/>
    </xf>
    <xf numFmtId="164" fontId="4" fillId="0" borderId="2" xfId="0" applyNumberFormat="1" applyFont="1" applyFill="1" applyBorder="1" applyAlignment="1" applyProtection="1">
      <alignment horizontal="center" vertical="center"/>
      <protection hidden="1"/>
    </xf>
    <xf numFmtId="166" fontId="4" fillId="0" borderId="2" xfId="0" applyNumberFormat="1" applyFont="1" applyFill="1" applyBorder="1" applyAlignment="1" applyProtection="1">
      <alignment horizontal="center" vertical="center"/>
      <protection hidden="1"/>
    </xf>
    <xf numFmtId="0" fontId="4" fillId="7" borderId="1" xfId="0" applyFont="1" applyFill="1" applyBorder="1" applyAlignment="1" applyProtection="1">
      <alignment horizontal="center" vertical="center"/>
      <protection hidden="1"/>
    </xf>
    <xf numFmtId="0" fontId="4" fillId="7" borderId="28" xfId="0" applyFont="1" applyFill="1" applyBorder="1" applyAlignment="1" applyProtection="1">
      <alignment horizontal="center" vertical="center"/>
      <protection hidden="1"/>
    </xf>
    <xf numFmtId="44" fontId="4" fillId="7" borderId="1" xfId="0" applyNumberFormat="1" applyFont="1" applyFill="1" applyBorder="1" applyAlignment="1" applyProtection="1">
      <alignment horizontal="center" vertical="center"/>
      <protection hidden="1"/>
    </xf>
    <xf numFmtId="44" fontId="4" fillId="7" borderId="28" xfId="0" applyNumberFormat="1" applyFont="1" applyFill="1" applyBorder="1" applyAlignment="1" applyProtection="1">
      <alignment horizontal="center" vertical="center"/>
      <protection hidden="1"/>
    </xf>
    <xf numFmtId="44" fontId="4" fillId="7" borderId="26" xfId="0" applyNumberFormat="1" applyFont="1" applyFill="1" applyBorder="1" applyAlignment="1" applyProtection="1">
      <alignment horizontal="center" vertical="center"/>
      <protection hidden="1"/>
    </xf>
    <xf numFmtId="44" fontId="4" fillId="7" borderId="32" xfId="0" applyNumberFormat="1" applyFont="1" applyFill="1" applyBorder="1" applyAlignment="1" applyProtection="1">
      <alignment horizontal="center" vertical="center"/>
      <protection hidden="1"/>
    </xf>
    <xf numFmtId="44" fontId="9" fillId="7" borderId="11" xfId="0" applyNumberFormat="1" applyFont="1" applyFill="1" applyBorder="1" applyAlignment="1" applyProtection="1">
      <alignment horizontal="center" vertical="center"/>
      <protection hidden="1"/>
    </xf>
    <xf numFmtId="0" fontId="4" fillId="0" borderId="28" xfId="0" applyFont="1" applyFill="1" applyBorder="1" applyAlignment="1" applyProtection="1">
      <alignment horizontal="center" vertical="center"/>
      <protection hidden="1"/>
    </xf>
    <xf numFmtId="44" fontId="4" fillId="0" borderId="28" xfId="0" applyNumberFormat="1" applyFont="1" applyFill="1" applyBorder="1" applyAlignment="1" applyProtection="1">
      <alignment horizontal="center" vertical="center"/>
      <protection hidden="1"/>
    </xf>
    <xf numFmtId="3" fontId="4" fillId="0" borderId="28" xfId="0" applyNumberFormat="1" applyFont="1" applyFill="1" applyBorder="1" applyAlignment="1" applyProtection="1">
      <alignment horizontal="center" vertical="center"/>
      <protection hidden="1"/>
    </xf>
    <xf numFmtId="167" fontId="0" fillId="0" borderId="0" xfId="0" applyNumberFormat="1"/>
    <xf numFmtId="167" fontId="3" fillId="3" borderId="1" xfId="0" applyNumberFormat="1" applyFont="1" applyFill="1" applyBorder="1" applyAlignment="1">
      <alignment horizontal="center" vertical="center"/>
    </xf>
    <xf numFmtId="0" fontId="0" fillId="0" borderId="33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8" xfId="0" applyBorder="1" applyAlignment="1">
      <alignment horizontal="center"/>
    </xf>
    <xf numFmtId="0" fontId="6" fillId="10" borderId="7" xfId="0" applyFont="1" applyFill="1" applyBorder="1" applyAlignment="1" applyProtection="1">
      <alignment horizontal="left" vertical="top" wrapText="1"/>
      <protection hidden="1"/>
    </xf>
    <xf numFmtId="0" fontId="6" fillId="10" borderId="8" xfId="0" applyFont="1" applyFill="1" applyBorder="1" applyAlignment="1" applyProtection="1">
      <alignment horizontal="left" vertical="top"/>
      <protection hidden="1"/>
    </xf>
    <xf numFmtId="0" fontId="6" fillId="10" borderId="4" xfId="0" applyFont="1" applyFill="1" applyBorder="1" applyAlignment="1" applyProtection="1">
      <alignment horizontal="left" vertical="top"/>
      <protection hidden="1"/>
    </xf>
    <xf numFmtId="0" fontId="8" fillId="9" borderId="7" xfId="0" applyFont="1" applyFill="1" applyBorder="1" applyAlignment="1">
      <alignment horizontal="center" vertical="center"/>
    </xf>
    <xf numFmtId="0" fontId="8" fillId="9" borderId="8" xfId="0" applyFont="1" applyFill="1" applyBorder="1" applyAlignment="1">
      <alignment horizontal="center" vertical="center"/>
    </xf>
    <xf numFmtId="0" fontId="8" fillId="9" borderId="4" xfId="0" applyFont="1" applyFill="1" applyBorder="1" applyAlignment="1">
      <alignment horizontal="center" vertical="center"/>
    </xf>
    <xf numFmtId="0" fontId="4" fillId="4" borderId="21" xfId="0" applyFont="1" applyFill="1" applyBorder="1" applyAlignment="1">
      <alignment horizontal="center" vertical="center"/>
    </xf>
    <xf numFmtId="0" fontId="4" fillId="4" borderId="36" xfId="0" applyFont="1" applyFill="1" applyBorder="1" applyAlignment="1">
      <alignment horizontal="center" vertical="center"/>
    </xf>
    <xf numFmtId="44" fontId="9" fillId="0" borderId="34" xfId="0" applyNumberFormat="1" applyFont="1" applyFill="1" applyBorder="1" applyAlignment="1" applyProtection="1">
      <alignment horizontal="center" vertical="center"/>
      <protection hidden="1"/>
    </xf>
    <xf numFmtId="44" fontId="9" fillId="0" borderId="37" xfId="0" applyNumberFormat="1" applyFont="1" applyFill="1" applyBorder="1" applyAlignment="1" applyProtection="1">
      <alignment horizontal="center" vertical="center"/>
      <protection hidden="1"/>
    </xf>
    <xf numFmtId="0" fontId="4" fillId="4" borderId="38" xfId="0" applyFont="1" applyFill="1" applyBorder="1" applyAlignment="1">
      <alignment horizontal="center" vertical="center" wrapText="1"/>
    </xf>
    <xf numFmtId="0" fontId="4" fillId="4" borderId="23" xfId="0" applyFont="1" applyFill="1" applyBorder="1" applyAlignment="1">
      <alignment horizontal="center" vertical="center" wrapText="1"/>
    </xf>
    <xf numFmtId="0" fontId="4" fillId="4" borderId="39" xfId="0" applyFont="1" applyFill="1" applyBorder="1" applyAlignment="1" applyProtection="1">
      <alignment horizontal="center" vertical="center" wrapText="1"/>
      <protection locked="0"/>
    </xf>
    <xf numFmtId="0" fontId="4" fillId="4" borderId="35" xfId="0" applyFont="1" applyFill="1" applyBorder="1" applyAlignment="1" applyProtection="1">
      <alignment horizontal="center" vertical="center" wrapText="1"/>
      <protection locked="0"/>
    </xf>
    <xf numFmtId="164" fontId="4" fillId="5" borderId="28" xfId="0" applyNumberFormat="1" applyFont="1" applyFill="1" applyBorder="1" applyAlignment="1" applyProtection="1">
      <alignment horizontal="center" vertical="center"/>
      <protection locked="0"/>
    </xf>
    <xf numFmtId="0" fontId="4" fillId="4" borderId="20" xfId="0" applyFont="1" applyFill="1" applyBorder="1" applyAlignment="1">
      <alignment horizontal="center" vertical="center"/>
    </xf>
    <xf numFmtId="0" fontId="8" fillId="12" borderId="9" xfId="0" applyFont="1" applyFill="1" applyBorder="1" applyAlignment="1">
      <alignment horizontal="center" vertical="center"/>
    </xf>
    <xf numFmtId="0" fontId="8" fillId="12" borderId="10" xfId="0" applyFont="1" applyFill="1" applyBorder="1" applyAlignment="1">
      <alignment horizontal="center" vertical="center"/>
    </xf>
    <xf numFmtId="0" fontId="8" fillId="12" borderId="11" xfId="0" applyFont="1" applyFill="1" applyBorder="1" applyAlignment="1">
      <alignment horizontal="center" vertical="center"/>
    </xf>
    <xf numFmtId="164" fontId="4" fillId="8" borderId="15" xfId="0" applyNumberFormat="1" applyFont="1" applyFill="1" applyBorder="1" applyAlignment="1" applyProtection="1">
      <alignment horizontal="center" vertical="center"/>
      <protection locked="0"/>
    </xf>
    <xf numFmtId="164" fontId="4" fillId="8" borderId="13" xfId="0" applyNumberFormat="1" applyFont="1" applyFill="1" applyBorder="1" applyAlignment="1" applyProtection="1">
      <alignment horizontal="center" vertical="center"/>
      <protection locked="0"/>
    </xf>
    <xf numFmtId="164" fontId="4" fillId="8" borderId="30" xfId="0" applyNumberFormat="1" applyFont="1" applyFill="1" applyBorder="1" applyAlignment="1" applyProtection="1">
      <alignment horizontal="center" vertical="center"/>
      <protection locked="0"/>
    </xf>
    <xf numFmtId="164" fontId="4" fillId="8" borderId="31" xfId="0" applyNumberFormat="1" applyFont="1" applyFill="1" applyBorder="1" applyAlignment="1" applyProtection="1">
      <alignment horizontal="center" vertical="center"/>
      <protection locked="0"/>
    </xf>
    <xf numFmtId="0" fontId="4" fillId="4" borderId="21" xfId="0" applyFont="1" applyFill="1" applyBorder="1" applyAlignment="1">
      <alignment horizontal="center" vertical="center" wrapText="1"/>
    </xf>
    <xf numFmtId="0" fontId="4" fillId="4" borderId="22" xfId="0" applyFont="1" applyFill="1" applyBorder="1" applyAlignment="1">
      <alignment horizontal="center" vertical="center"/>
    </xf>
    <xf numFmtId="0" fontId="4" fillId="4" borderId="23" xfId="0" applyFont="1" applyFill="1" applyBorder="1" applyAlignment="1">
      <alignment horizontal="center" vertical="center"/>
    </xf>
    <xf numFmtId="0" fontId="9" fillId="6" borderId="5" xfId="0" applyFont="1" applyFill="1" applyBorder="1" applyAlignment="1">
      <alignment horizontal="center" vertical="center" textRotation="90" wrapText="1"/>
    </xf>
    <xf numFmtId="0" fontId="9" fillId="6" borderId="14" xfId="0" applyFont="1" applyFill="1" applyBorder="1" applyAlignment="1">
      <alignment horizontal="center" vertical="center" textRotation="90" wrapText="1"/>
    </xf>
    <xf numFmtId="0" fontId="9" fillId="6" borderId="6" xfId="0" applyFont="1" applyFill="1" applyBorder="1" applyAlignment="1">
      <alignment horizontal="center" vertical="center" textRotation="90" wrapText="1"/>
    </xf>
    <xf numFmtId="0" fontId="4" fillId="4" borderId="27" xfId="0" applyFont="1" applyFill="1" applyBorder="1" applyAlignment="1">
      <alignment horizontal="center" vertical="center" wrapText="1"/>
    </xf>
    <xf numFmtId="0" fontId="4" fillId="4" borderId="28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3" fontId="4" fillId="8" borderId="2" xfId="0" applyNumberFormat="1" applyFont="1" applyFill="1" applyBorder="1" applyAlignment="1" applyProtection="1">
      <alignment horizontal="center" vertical="center"/>
      <protection locked="0"/>
    </xf>
    <xf numFmtId="3" fontId="4" fillId="8" borderId="29" xfId="0" applyNumberFormat="1" applyFont="1" applyFill="1" applyBorder="1" applyAlignment="1" applyProtection="1">
      <alignment horizontal="center" vertical="center"/>
      <protection locked="0"/>
    </xf>
    <xf numFmtId="0" fontId="4" fillId="6" borderId="15" xfId="0" applyFont="1" applyFill="1" applyBorder="1" applyAlignment="1">
      <alignment horizontal="center" vertical="center"/>
    </xf>
    <xf numFmtId="0" fontId="4" fillId="6" borderId="16" xfId="0" applyFont="1" applyFill="1" applyBorder="1" applyAlignment="1">
      <alignment horizontal="center" vertical="center"/>
    </xf>
    <xf numFmtId="0" fontId="4" fillId="6" borderId="13" xfId="0" applyFont="1" applyFill="1" applyBorder="1" applyAlignment="1">
      <alignment horizontal="center" vertical="center"/>
    </xf>
    <xf numFmtId="0" fontId="4" fillId="6" borderId="30" xfId="0" applyFont="1" applyFill="1" applyBorder="1" applyAlignment="1">
      <alignment horizontal="center" vertical="center"/>
    </xf>
    <xf numFmtId="0" fontId="4" fillId="6" borderId="12" xfId="0" applyFont="1" applyFill="1" applyBorder="1" applyAlignment="1">
      <alignment horizontal="center" vertical="center"/>
    </xf>
    <xf numFmtId="0" fontId="4" fillId="6" borderId="31" xfId="0" applyFont="1" applyFill="1" applyBorder="1" applyAlignment="1">
      <alignment horizontal="center" vertical="center"/>
    </xf>
    <xf numFmtId="0" fontId="9" fillId="11" borderId="9" xfId="0" applyFont="1" applyFill="1" applyBorder="1" applyAlignment="1">
      <alignment horizontal="center" vertical="center" wrapText="1"/>
    </xf>
    <xf numFmtId="0" fontId="4" fillId="11" borderId="10" xfId="0" applyFont="1" applyFill="1" applyBorder="1" applyAlignment="1">
      <alignment horizontal="center" vertical="center" wrapText="1"/>
    </xf>
    <xf numFmtId="0" fontId="4" fillId="11" borderId="1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D9951"/>
      <color rgb="FF21A340"/>
      <color rgb="FF1C882E"/>
      <color rgb="FFD5E462"/>
      <color rgb="FFEDF5B1"/>
      <color rgb="FFDCE9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4"/>
  <sheetViews>
    <sheetView showGridLines="0" tabSelected="1" zoomScale="70" zoomScaleNormal="70" workbookViewId="0">
      <selection activeCell="A14" sqref="A14:M14"/>
    </sheetView>
  </sheetViews>
  <sheetFormatPr defaultRowHeight="14.4" x14ac:dyDescent="0.3"/>
  <cols>
    <col min="1" max="1" width="7" customWidth="1"/>
    <col min="2" max="2" width="39" customWidth="1"/>
    <col min="3" max="3" width="27.44140625" customWidth="1"/>
    <col min="4" max="4" width="22.109375" customWidth="1"/>
    <col min="5" max="5" width="57.44140625" customWidth="1"/>
    <col min="6" max="6" width="10.109375" customWidth="1"/>
    <col min="7" max="7" width="14.109375" customWidth="1"/>
    <col min="8" max="8" width="21" customWidth="1"/>
    <col min="9" max="9" width="12.109375" customWidth="1"/>
    <col min="10" max="10" width="16.88671875" customWidth="1"/>
    <col min="11" max="11" width="14.88671875" customWidth="1"/>
    <col min="12" max="12" width="25.44140625" customWidth="1"/>
  </cols>
  <sheetData>
    <row r="1" spans="1:13" ht="65.400000000000006" customHeight="1" thickBot="1" x14ac:dyDescent="0.35">
      <c r="A1" s="57" t="s">
        <v>50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9"/>
    </row>
    <row r="2" spans="1:13" s="11" customFormat="1" ht="73.95" customHeight="1" x14ac:dyDescent="0.3">
      <c r="A2" s="47" t="s">
        <v>35</v>
      </c>
      <c r="B2" s="66"/>
      <c r="C2" s="16" t="s">
        <v>28</v>
      </c>
      <c r="D2" s="16" t="s">
        <v>24</v>
      </c>
      <c r="E2" s="13" t="s">
        <v>36</v>
      </c>
      <c r="F2" s="13" t="s">
        <v>15</v>
      </c>
      <c r="G2" s="16" t="s">
        <v>31</v>
      </c>
      <c r="H2" s="16" t="s">
        <v>26</v>
      </c>
      <c r="I2" s="64" t="s">
        <v>27</v>
      </c>
      <c r="J2" s="65"/>
      <c r="K2" s="66"/>
      <c r="L2" s="47" t="s">
        <v>12</v>
      </c>
      <c r="M2" s="48"/>
    </row>
    <row r="3" spans="1:13" s="10" customFormat="1" ht="79.95" customHeight="1" thickBot="1" x14ac:dyDescent="0.35">
      <c r="A3" s="70" t="s">
        <v>23</v>
      </c>
      <c r="B3" s="71"/>
      <c r="C3" s="25">
        <f>VLOOKUP(E3,Sheet2!A2:D13,4,FALSE)</f>
        <v>4.1717690999999997</v>
      </c>
      <c r="D3" s="19">
        <v>0</v>
      </c>
      <c r="E3" s="20" t="s">
        <v>42</v>
      </c>
      <c r="F3" s="24">
        <f>VLOOKUP(E3,Sheet2!A2:C13,2,FALSE)</f>
        <v>30</v>
      </c>
      <c r="G3" s="22">
        <f>VLOOKUP(E3,Sheet2!A2:C13,3,FALSE)</f>
        <v>1.4799</v>
      </c>
      <c r="H3" s="23">
        <f>IF(F3&lt;365,F3/365*D3*C3/24*G3,((92/365*4.1717691/24*D3)+((273/365*4.793433/24*D3))))</f>
        <v>0</v>
      </c>
      <c r="I3" s="72" t="s">
        <v>29</v>
      </c>
      <c r="J3" s="73"/>
      <c r="K3" s="74"/>
      <c r="L3" s="49">
        <f>H3</f>
        <v>0</v>
      </c>
      <c r="M3" s="50"/>
    </row>
    <row r="4" spans="1:13" s="10" customFormat="1" ht="73.2" customHeight="1" x14ac:dyDescent="0.3">
      <c r="A4" s="67" t="s">
        <v>32</v>
      </c>
      <c r="B4" s="18" t="s">
        <v>34</v>
      </c>
      <c r="C4" s="12" t="s">
        <v>0</v>
      </c>
      <c r="D4" s="12" t="s">
        <v>30</v>
      </c>
      <c r="E4" s="47" t="s">
        <v>11</v>
      </c>
      <c r="F4" s="66"/>
      <c r="G4" s="12" t="s">
        <v>31</v>
      </c>
      <c r="H4" s="12" t="s">
        <v>26</v>
      </c>
      <c r="I4" s="64" t="s">
        <v>27</v>
      </c>
      <c r="J4" s="65"/>
      <c r="K4" s="66"/>
      <c r="L4" s="14" t="s">
        <v>12</v>
      </c>
      <c r="M4" s="67" t="s">
        <v>32</v>
      </c>
    </row>
    <row r="5" spans="1:13" s="10" customFormat="1" ht="56.4" customHeight="1" x14ac:dyDescent="0.3">
      <c r="A5" s="68"/>
      <c r="B5" s="17" t="s">
        <v>19</v>
      </c>
      <c r="C5" s="26">
        <v>1.6683332</v>
      </c>
      <c r="D5" s="75">
        <v>0</v>
      </c>
      <c r="E5" s="60">
        <v>0</v>
      </c>
      <c r="F5" s="61"/>
      <c r="G5" s="26">
        <f>IF(E5&lt;18,(ROUND((-0.0865507*E5)-(-3.0579123),4)),(IF(E5&lt;365,ROUND(1.5327293*EXP(-0.00117*E5),4),1)))</f>
        <v>3.0579000000000001</v>
      </c>
      <c r="H5" s="28">
        <f>E5/365*C5/24*D5*G5</f>
        <v>0</v>
      </c>
      <c r="I5" s="77" t="s">
        <v>29</v>
      </c>
      <c r="J5" s="78"/>
      <c r="K5" s="79"/>
      <c r="L5" s="30">
        <f>H5</f>
        <v>0</v>
      </c>
      <c r="M5" s="68"/>
    </row>
    <row r="6" spans="1:13" s="10" customFormat="1" ht="51.75" customHeight="1" thickBot="1" x14ac:dyDescent="0.35">
      <c r="A6" s="68"/>
      <c r="B6" s="15" t="s">
        <v>20</v>
      </c>
      <c r="C6" s="27">
        <v>3.0112234999999998</v>
      </c>
      <c r="D6" s="76"/>
      <c r="E6" s="62"/>
      <c r="F6" s="63"/>
      <c r="G6" s="27">
        <f>IF(E5&lt;18,(ROUND((-0.0865507*E5)-(-3.0579123),4)),(IF(E5&lt;365,ROUND(1.5327293*EXP(-0.00117*E5),4),1)))</f>
        <v>3.0579000000000001</v>
      </c>
      <c r="H6" s="29">
        <f>E5/365*C6/24*D5*G6</f>
        <v>0</v>
      </c>
      <c r="I6" s="80"/>
      <c r="J6" s="81"/>
      <c r="K6" s="82"/>
      <c r="L6" s="31">
        <f>H6</f>
        <v>0</v>
      </c>
      <c r="M6" s="68"/>
    </row>
    <row r="7" spans="1:13" s="10" customFormat="1" ht="51.75" customHeight="1" thickBot="1" x14ac:dyDescent="0.35">
      <c r="A7" s="69"/>
      <c r="B7" s="83" t="s">
        <v>33</v>
      </c>
      <c r="C7" s="84"/>
      <c r="D7" s="84"/>
      <c r="E7" s="84"/>
      <c r="F7" s="84"/>
      <c r="G7" s="84"/>
      <c r="H7" s="84"/>
      <c r="I7" s="84"/>
      <c r="J7" s="84"/>
      <c r="K7" s="85"/>
      <c r="L7" s="32">
        <f>L5+L6</f>
        <v>0</v>
      </c>
      <c r="M7" s="69"/>
    </row>
    <row r="8" spans="1:13" s="10" customFormat="1" ht="57" customHeight="1" x14ac:dyDescent="0.3">
      <c r="A8" s="51" t="s">
        <v>18</v>
      </c>
      <c r="B8" s="52"/>
      <c r="C8" s="16" t="s">
        <v>14</v>
      </c>
      <c r="D8" s="16" t="s">
        <v>24</v>
      </c>
      <c r="E8" s="56" t="s">
        <v>11</v>
      </c>
      <c r="F8" s="56"/>
      <c r="G8" s="12" t="s">
        <v>31</v>
      </c>
      <c r="H8" s="16" t="s">
        <v>26</v>
      </c>
      <c r="I8" s="16" t="s">
        <v>4</v>
      </c>
      <c r="J8" s="16" t="s">
        <v>25</v>
      </c>
      <c r="K8" s="16" t="s">
        <v>13</v>
      </c>
      <c r="L8" s="47" t="s">
        <v>12</v>
      </c>
      <c r="M8" s="48"/>
    </row>
    <row r="9" spans="1:13" s="10" customFormat="1" ht="42.6" customHeight="1" thickBot="1" x14ac:dyDescent="0.35">
      <c r="A9" s="53" t="s">
        <v>22</v>
      </c>
      <c r="B9" s="54"/>
      <c r="C9" s="33">
        <f>VLOOKUP('Charge Calculations'!A9,Sheet3!A2:B3,2)</f>
        <v>5.5675620000000006</v>
      </c>
      <c r="D9" s="21">
        <v>0</v>
      </c>
      <c r="E9" s="55">
        <v>0</v>
      </c>
      <c r="F9" s="55"/>
      <c r="G9" s="33">
        <f>IF(E9&lt;365,ROUND(3.880929*EXP(-0.003715*E9),4),1)</f>
        <v>3.8809</v>
      </c>
      <c r="H9" s="34">
        <f>E9/365*G9*D9*C9/24</f>
        <v>0</v>
      </c>
      <c r="I9" s="33">
        <v>1.6210000000000001E-4</v>
      </c>
      <c r="J9" s="35">
        <f>D9*E9</f>
        <v>0</v>
      </c>
      <c r="K9" s="34">
        <f>I9*J9</f>
        <v>0</v>
      </c>
      <c r="L9" s="49">
        <f>H9+K9</f>
        <v>0</v>
      </c>
      <c r="M9" s="50"/>
    </row>
    <row r="10" spans="1:13" ht="13.2" customHeight="1" x14ac:dyDescent="0.3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</row>
    <row r="11" spans="1:13" ht="9" customHeight="1" x14ac:dyDescent="0.3">
      <c r="A11" s="39"/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</row>
    <row r="12" spans="1:13" ht="54.6" customHeight="1" x14ac:dyDescent="0.3">
      <c r="A12" s="44" t="s">
        <v>16</v>
      </c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6"/>
    </row>
    <row r="13" spans="1:13" ht="15" customHeight="1" x14ac:dyDescent="0.3">
      <c r="A13" s="40"/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</row>
    <row r="14" spans="1:13" ht="92.4" customHeight="1" x14ac:dyDescent="0.3">
      <c r="A14" s="41" t="s">
        <v>51</v>
      </c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3"/>
    </row>
  </sheetData>
  <sheetProtection algorithmName="SHA-512" hashValue="TkMn7hbRDeWGHc4tbU1daENpO+J2igjkIZmIvviMipeQ4ka7RODLnX7pkTKvduC5NMO+d41pwIFdPp8R0sCM5Q==" saltValue="jsAzAyqZTMBYwVtJtrxVrw==" spinCount="100000" sheet="1" objects="1" scenarios="1"/>
  <dataConsolidate/>
  <mergeCells count="25">
    <mergeCell ref="A1:M1"/>
    <mergeCell ref="E5:F6"/>
    <mergeCell ref="I2:K2"/>
    <mergeCell ref="A4:A7"/>
    <mergeCell ref="M4:M7"/>
    <mergeCell ref="A2:B2"/>
    <mergeCell ref="L2:M2"/>
    <mergeCell ref="L3:M3"/>
    <mergeCell ref="A3:B3"/>
    <mergeCell ref="I3:K3"/>
    <mergeCell ref="I4:K4"/>
    <mergeCell ref="D5:D6"/>
    <mergeCell ref="I5:K6"/>
    <mergeCell ref="B7:K7"/>
    <mergeCell ref="E4:F4"/>
    <mergeCell ref="A10:M11"/>
    <mergeCell ref="A13:M13"/>
    <mergeCell ref="A14:M14"/>
    <mergeCell ref="A12:M12"/>
    <mergeCell ref="L8:M8"/>
    <mergeCell ref="L9:M9"/>
    <mergeCell ref="A8:B8"/>
    <mergeCell ref="A9:B9"/>
    <mergeCell ref="E9:F9"/>
    <mergeCell ref="E8:F8"/>
  </mergeCells>
  <pageMargins left="0.7" right="0.7" top="0.75" bottom="0.75" header="0.3" footer="0.3"/>
  <pageSetup paperSize="9" orientation="portrait" verticalDpi="90" r:id="rId1"/>
  <customProperties>
    <customPr name="EpmWorksheetKeyString_GUID" r:id="rId2"/>
  </customPropertie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Sheet3!$A$2:$A$3</xm:f>
          </x14:formula1>
          <xm:sqref>A9</xm:sqref>
        </x14:dataValidation>
        <x14:dataValidation type="list" allowBlank="1" showInputMessage="1" showErrorMessage="1" xr:uid="{00000000-0002-0000-0000-000001000000}">
          <x14:formula1>
            <xm:f>Sheet2!$A$2:$A$13</xm:f>
          </x14:formula1>
          <xm:sqref>E3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3"/>
  <sheetViews>
    <sheetView workbookViewId="0">
      <selection activeCell="D2" sqref="D2:D13"/>
    </sheetView>
  </sheetViews>
  <sheetFormatPr defaultRowHeight="14.4" x14ac:dyDescent="0.3"/>
  <cols>
    <col min="1" max="1" width="89.44140625" customWidth="1"/>
    <col min="3" max="3" width="21.109375" customWidth="1"/>
    <col min="4" max="4" width="12.33203125" customWidth="1"/>
    <col min="5" max="5" width="7.109375" customWidth="1"/>
    <col min="6" max="6" width="25.5546875" customWidth="1"/>
    <col min="7" max="7" width="4.5546875" customWidth="1"/>
    <col min="8" max="8" width="4.6640625" customWidth="1"/>
    <col min="9" max="9" width="4.88671875" customWidth="1"/>
    <col min="10" max="10" width="4.33203125" customWidth="1"/>
    <col min="12" max="12" width="9.5546875" bestFit="1" customWidth="1"/>
    <col min="13" max="13" width="10.5546875" bestFit="1" customWidth="1"/>
  </cols>
  <sheetData>
    <row r="1" spans="1:14" x14ac:dyDescent="0.3">
      <c r="A1" s="1" t="s">
        <v>10</v>
      </c>
      <c r="B1" s="1" t="s">
        <v>1</v>
      </c>
      <c r="C1" s="1" t="s">
        <v>2</v>
      </c>
      <c r="D1" s="1" t="s">
        <v>37</v>
      </c>
    </row>
    <row r="2" spans="1:14" x14ac:dyDescent="0.3">
      <c r="A2" t="s">
        <v>39</v>
      </c>
      <c r="B2">
        <v>1</v>
      </c>
      <c r="C2">
        <v>2.9714</v>
      </c>
      <c r="D2" s="36">
        <v>4.7934330000000003</v>
      </c>
      <c r="E2">
        <v>365</v>
      </c>
      <c r="F2" s="6">
        <f>IF(E2&lt;18,(ROUND(3.008886*EXP(-0.003018*E2),4)),(ROUND(1.53188*EXP(-0.001168*E2),4)))</f>
        <v>1.0002</v>
      </c>
      <c r="K2" t="s">
        <v>6</v>
      </c>
      <c r="L2" s="8">
        <v>44470</v>
      </c>
      <c r="M2" s="8">
        <v>44561</v>
      </c>
      <c r="N2">
        <f>M2+1-L2</f>
        <v>92</v>
      </c>
    </row>
    <row r="3" spans="1:14" x14ac:dyDescent="0.3">
      <c r="A3" t="s">
        <v>38</v>
      </c>
      <c r="B3">
        <v>1</v>
      </c>
      <c r="C3">
        <v>2.9714</v>
      </c>
      <c r="D3" s="36">
        <v>4.1717690999999997</v>
      </c>
      <c r="F3" s="7"/>
      <c r="L3" s="8"/>
      <c r="M3" s="8"/>
    </row>
    <row r="4" spans="1:14" x14ac:dyDescent="0.3">
      <c r="A4" t="s">
        <v>40</v>
      </c>
      <c r="B4">
        <v>31</v>
      </c>
      <c r="C4">
        <v>1.4799</v>
      </c>
      <c r="D4" s="36">
        <v>4.1717690999999997</v>
      </c>
      <c r="F4" s="7"/>
      <c r="K4" t="s">
        <v>7</v>
      </c>
      <c r="L4" s="8">
        <v>44562</v>
      </c>
      <c r="M4" s="8">
        <v>44651</v>
      </c>
      <c r="N4">
        <f t="shared" ref="N4:N8" si="0">M4+1-L4</f>
        <v>90</v>
      </c>
    </row>
    <row r="5" spans="1:14" x14ac:dyDescent="0.3">
      <c r="A5" t="s">
        <v>41</v>
      </c>
      <c r="B5">
        <v>31</v>
      </c>
      <c r="C5">
        <v>1.4799</v>
      </c>
      <c r="D5" s="36">
        <v>4.7934330000000003</v>
      </c>
      <c r="F5" s="7"/>
      <c r="L5" s="8"/>
      <c r="M5" s="8"/>
    </row>
    <row r="6" spans="1:14" x14ac:dyDescent="0.3">
      <c r="A6" t="s">
        <v>42</v>
      </c>
      <c r="B6">
        <v>30</v>
      </c>
      <c r="C6">
        <v>1.4799</v>
      </c>
      <c r="D6" s="36">
        <v>4.1717690999999997</v>
      </c>
      <c r="K6" t="s">
        <v>8</v>
      </c>
      <c r="L6" s="8">
        <v>44652</v>
      </c>
      <c r="M6" s="8">
        <v>44742</v>
      </c>
      <c r="N6">
        <f t="shared" si="0"/>
        <v>91</v>
      </c>
    </row>
    <row r="7" spans="1:14" x14ac:dyDescent="0.3">
      <c r="A7" t="s">
        <v>43</v>
      </c>
      <c r="B7">
        <v>30</v>
      </c>
      <c r="C7">
        <v>1.4799</v>
      </c>
      <c r="D7" s="36">
        <v>4.7934330000000003</v>
      </c>
      <c r="L7" s="8"/>
      <c r="M7" s="8"/>
    </row>
    <row r="8" spans="1:14" x14ac:dyDescent="0.3">
      <c r="A8" t="s">
        <v>44</v>
      </c>
      <c r="B8">
        <v>28</v>
      </c>
      <c r="C8">
        <v>1.4799</v>
      </c>
      <c r="D8" s="36">
        <v>4.7934330000000003</v>
      </c>
      <c r="K8" t="s">
        <v>9</v>
      </c>
      <c r="L8" s="8">
        <v>44743</v>
      </c>
      <c r="M8" s="8">
        <v>44834</v>
      </c>
      <c r="N8">
        <f t="shared" si="0"/>
        <v>92</v>
      </c>
    </row>
    <row r="9" spans="1:14" x14ac:dyDescent="0.3">
      <c r="A9" t="s">
        <v>45</v>
      </c>
      <c r="B9">
        <v>92</v>
      </c>
      <c r="C9">
        <v>1.3794999999999999</v>
      </c>
      <c r="D9" s="36">
        <v>4.1717690999999997</v>
      </c>
    </row>
    <row r="10" spans="1:14" x14ac:dyDescent="0.3">
      <c r="A10" t="s">
        <v>46</v>
      </c>
      <c r="B10">
        <v>90</v>
      </c>
      <c r="C10">
        <v>1.3794999999999999</v>
      </c>
      <c r="D10" s="36">
        <v>4.7934330000000003</v>
      </c>
      <c r="K10" t="s">
        <v>17</v>
      </c>
      <c r="L10" s="8">
        <v>44105</v>
      </c>
      <c r="M10" s="8">
        <v>44469</v>
      </c>
      <c r="N10">
        <f>M10+1-L10</f>
        <v>365</v>
      </c>
    </row>
    <row r="11" spans="1:14" x14ac:dyDescent="0.3">
      <c r="A11" t="s">
        <v>48</v>
      </c>
      <c r="B11">
        <v>91</v>
      </c>
      <c r="C11">
        <v>1.3794999999999999</v>
      </c>
      <c r="D11" s="36">
        <v>4.7934330000000003</v>
      </c>
    </row>
    <row r="12" spans="1:14" x14ac:dyDescent="0.3">
      <c r="A12" t="s">
        <v>47</v>
      </c>
      <c r="B12">
        <v>92</v>
      </c>
      <c r="C12">
        <v>1.3794999999999999</v>
      </c>
      <c r="D12" s="36">
        <v>4.7934330000000003</v>
      </c>
    </row>
    <row r="13" spans="1:14" x14ac:dyDescent="0.3">
      <c r="A13" t="s">
        <v>49</v>
      </c>
      <c r="B13">
        <v>365</v>
      </c>
      <c r="C13">
        <v>1</v>
      </c>
      <c r="D13" s="36">
        <v>4.7934330000000003</v>
      </c>
    </row>
  </sheetData>
  <pageMargins left="0.7" right="0.7" top="0.75" bottom="0.75" header="0.3" footer="0.3"/>
  <pageSetup paperSize="9" orientation="portrait" verticalDpi="0" r:id="rId1"/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"/>
  <sheetViews>
    <sheetView workbookViewId="0">
      <selection activeCell="B3" sqref="B3"/>
    </sheetView>
  </sheetViews>
  <sheetFormatPr defaultRowHeight="14.4" x14ac:dyDescent="0.3"/>
  <cols>
    <col min="1" max="1" width="20" customWidth="1"/>
    <col min="2" max="2" width="49.33203125" customWidth="1"/>
    <col min="4" max="4" width="12.5546875" customWidth="1"/>
    <col min="5" max="5" width="9.44140625" bestFit="1" customWidth="1"/>
    <col min="6" max="6" width="10.5546875" bestFit="1" customWidth="1"/>
    <col min="7" max="7" width="10.44140625" bestFit="1" customWidth="1"/>
  </cols>
  <sheetData>
    <row r="1" spans="1:7" ht="67.5" customHeight="1" x14ac:dyDescent="0.3">
      <c r="A1" s="2" t="s">
        <v>5</v>
      </c>
      <c r="B1" s="3" t="s">
        <v>3</v>
      </c>
    </row>
    <row r="2" spans="1:7" x14ac:dyDescent="0.3">
      <c r="A2" s="4" t="s">
        <v>21</v>
      </c>
      <c r="B2" s="5">
        <v>5.1191832000000002</v>
      </c>
      <c r="D2" s="36">
        <v>3.8971252999999999</v>
      </c>
      <c r="E2" s="36">
        <v>1.2220579</v>
      </c>
      <c r="F2" s="36">
        <f>D2+E2</f>
        <v>5.1191832000000002</v>
      </c>
      <c r="G2" s="9"/>
    </row>
    <row r="3" spans="1:7" x14ac:dyDescent="0.3">
      <c r="A3" s="4" t="s">
        <v>22</v>
      </c>
      <c r="B3" s="37">
        <v>5.5675620000000006</v>
      </c>
      <c r="D3" s="36">
        <v>4.3455041000000003</v>
      </c>
      <c r="E3" s="36">
        <v>1.2220579</v>
      </c>
      <c r="F3" s="36">
        <f>D3+E3</f>
        <v>5.5675620000000006</v>
      </c>
      <c r="G3" s="9"/>
    </row>
  </sheetData>
  <pageMargins left="0.7" right="0.7" top="0.75" bottom="0.75" header="0.3" footer="0.3"/>
  <customProperties>
    <customPr name="EpmWorksheetKeyString_GUID" r:id="rId1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Έγγραφο" ma:contentTypeID="0x0101005A44292373652A4D8D9F2F1633B52B14" ma:contentTypeVersion="13" ma:contentTypeDescription="Δημιουργία νέου εγγράφου" ma:contentTypeScope="" ma:versionID="98f7ad45318936cc6ce52dc0f8ec753c">
  <xsd:schema xmlns:xsd="http://www.w3.org/2001/XMLSchema" xmlns:xs="http://www.w3.org/2001/XMLSchema" xmlns:p="http://schemas.microsoft.com/office/2006/metadata/properties" xmlns:ns3="8aee6e0f-c8ad-4ff8-8ed6-3095a2bc522a" xmlns:ns4="73da6ddc-6043-4b85-858e-abda06001138" targetNamespace="http://schemas.microsoft.com/office/2006/metadata/properties" ma:root="true" ma:fieldsID="3d0970118456c2ab7bb90ced42310f82" ns3:_="" ns4:_="">
    <xsd:import namespace="8aee6e0f-c8ad-4ff8-8ed6-3095a2bc522a"/>
    <xsd:import namespace="73da6ddc-6043-4b85-858e-abda0600113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ee6e0f-c8ad-4ff8-8ed6-3095a2bc522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2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da6ddc-6043-4b85-858e-abda0600113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Κοινή χρήση με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Κοινή χρήση με λεπτομέρειες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Κοινή χρήση κατακερματισμού υπόδειξης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Τύπος περιεχομένου"/>
        <xsd:element ref="dc:title" minOccurs="0" maxOccurs="1" ma:index="4" ma:displayName="Τίτλο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6A5806C-A52F-4E68-A5F7-AA2AE231DBE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0379F62-AD64-4BEC-B5C5-CF159BF0C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aee6e0f-c8ad-4ff8-8ed6-3095a2bc522a"/>
    <ds:schemaRef ds:uri="73da6ddc-6043-4b85-858e-abda0600113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F7727E7-F919-4F80-8B49-8635D66914E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Charge Calculations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Μίζη Μαριάννα</dc:creator>
  <cp:lastModifiedBy>Ioanna - Maria Mizi</cp:lastModifiedBy>
  <dcterms:created xsi:type="dcterms:W3CDTF">2019-12-09T09:58:15Z</dcterms:created>
  <dcterms:modified xsi:type="dcterms:W3CDTF">2022-06-21T08:08:54Z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e2555d98-6056-43bf-a484-3b5776031a7d</vt:lpwstr>
  </property>
  <property fmtid="{D5CDD505-2E9C-101B-9397-08002B2CF9AE}" pid="3" name="ContentTypeId">
    <vt:lpwstr>0x0101005A44292373652A4D8D9F2F1633B52B14</vt:lpwstr>
  </property>
</Properties>
</file>