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a.avraam\Desktop\"/>
    </mc:Choice>
  </mc:AlternateContent>
  <bookViews>
    <workbookView xWindow="0" yWindow="0" windowWidth="20730" windowHeight="8835" tabRatio="599" activeTab="1"/>
  </bookViews>
  <sheets>
    <sheet name="Control Panel" sheetId="1" r:id="rId1"/>
    <sheet name="Tariff Calcs" sheetId="37" r:id="rId2"/>
  </sheets>
  <definedNames>
    <definedName name="_" hidden="1">#REF!</definedName>
    <definedName name="__" hidden="1">#REF!</definedName>
    <definedName name="___" hidden="1">#REF!</definedName>
    <definedName name="A" hidden="1">#REF!</definedName>
    <definedName name="B" hidden="1">#REF!</definedName>
    <definedName name="Cap">'Control Panel'!$G$13</definedName>
    <definedName name="CapacityRec">'Control Panel'!$G$13</definedName>
    <definedName name="D" hidden="1">#REF!</definedName>
    <definedName name="DebtRate">'Control Panel'!#REF!</definedName>
    <definedName name="En">'Control Panel'!$G$9</definedName>
    <definedName name="Ex">'Control Panel'!$G$10</definedName>
    <definedName name="IncreasePerKm">#REF!</definedName>
    <definedName name="LNGSocial">'Control Panel'!$G$8</definedName>
    <definedName name="NORTH">#REF!</definedName>
    <definedName name="solver_adj" localSheetId="0" hidden="1">'Control Panel'!#REF!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'Control Panel'!#REF!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1072178738</definedName>
    <definedName name="WACC">'Control Panel'!$G$7</definedName>
    <definedName name="WCap">'Control Panel'!#REF!</definedName>
    <definedName name="Y" hidden="1">#REF!</definedName>
    <definedName name="Yes" hidden="1">#REF!</definedName>
  </definedNames>
  <calcPr calcId="162913" calcOnSave="0"/>
</workbook>
</file>

<file path=xl/calcChain.xml><?xml version="1.0" encoding="utf-8"?>
<calcChain xmlns="http://schemas.openxmlformats.org/spreadsheetml/2006/main">
  <c r="H91" i="37" l="1"/>
  <c r="H90" i="37"/>
  <c r="G91" i="37"/>
  <c r="G90" i="37"/>
  <c r="H80" i="37"/>
  <c r="H79" i="37"/>
  <c r="G80" i="37"/>
  <c r="G79" i="37"/>
  <c r="H69" i="37"/>
  <c r="H68" i="37"/>
  <c r="G69" i="37"/>
  <c r="G68" i="37"/>
  <c r="H56" i="37"/>
  <c r="H55" i="37"/>
  <c r="G56" i="37"/>
  <c r="G55" i="37"/>
  <c r="H45" i="37"/>
  <c r="H44" i="37"/>
  <c r="G45" i="37"/>
  <c r="G44" i="37"/>
  <c r="H34" i="37"/>
  <c r="G34" i="37"/>
  <c r="H33" i="37"/>
  <c r="G33" i="37"/>
  <c r="H83" i="37"/>
  <c r="H84" i="37" s="1"/>
  <c r="H85" i="37" s="1"/>
  <c r="G83" i="37"/>
  <c r="G84" i="37" s="1"/>
  <c r="G85" i="37" s="1"/>
  <c r="H72" i="37"/>
  <c r="H73" i="37" s="1"/>
  <c r="H74" i="37" s="1"/>
  <c r="G72" i="37"/>
  <c r="H61" i="37"/>
  <c r="G61" i="37"/>
  <c r="G62" i="37" s="1"/>
  <c r="H48" i="37"/>
  <c r="G48" i="37"/>
  <c r="H37" i="37"/>
  <c r="G37" i="37"/>
  <c r="H26" i="37"/>
  <c r="H27" i="37" s="1"/>
  <c r="H28" i="37" s="1"/>
  <c r="G26" i="37"/>
  <c r="G73" i="37"/>
  <c r="G74" i="37" s="1"/>
  <c r="H62" i="37"/>
  <c r="H63" i="37" s="1"/>
  <c r="H49" i="37"/>
  <c r="H50" i="37" s="1"/>
  <c r="G49" i="37"/>
  <c r="G50" i="37" s="1"/>
  <c r="H38" i="37"/>
  <c r="H39" i="37" s="1"/>
  <c r="G38" i="37"/>
  <c r="H5" i="37"/>
  <c r="H8" i="37" s="1"/>
  <c r="H11" i="37" s="1"/>
  <c r="G5" i="37"/>
  <c r="G8" i="37" s="1"/>
  <c r="G11" i="37" s="1"/>
  <c r="G39" i="37" l="1"/>
  <c r="G27" i="37"/>
  <c r="G63" i="37"/>
  <c r="G28" i="37" l="1"/>
  <c r="G10" i="1" l="1"/>
</calcChain>
</file>

<file path=xl/sharedStrings.xml><?xml version="1.0" encoding="utf-8"?>
<sst xmlns="http://schemas.openxmlformats.org/spreadsheetml/2006/main" count="96" uniqueCount="48">
  <si>
    <t>Capacity Revenue</t>
  </si>
  <si>
    <t>Commodity Revenue</t>
  </si>
  <si>
    <t>Required Revenue</t>
  </si>
  <si>
    <t>Opex</t>
  </si>
  <si>
    <t>TARIFF METHODOLOGY AND MAIN ASSUMPTIONS</t>
  </si>
  <si>
    <t>Capacity Tariff</t>
  </si>
  <si>
    <t>Commodity Tariff</t>
  </si>
  <si>
    <t>ENTRY POINTS</t>
  </si>
  <si>
    <t>EXIT POINTS</t>
  </si>
  <si>
    <t>RAB * WACC</t>
  </si>
  <si>
    <t xml:space="preserve">Total Depreciation </t>
  </si>
  <si>
    <t>LNG Socialization</t>
  </si>
  <si>
    <t>Tariffs</t>
  </si>
  <si>
    <t xml:space="preserve">Kipi </t>
  </si>
  <si>
    <t>Starting Tariff Year</t>
  </si>
  <si>
    <t>Tariff Period (years)</t>
  </si>
  <si>
    <t>CONVERSION FACTORS</t>
  </si>
  <si>
    <t>SocLNG</t>
  </si>
  <si>
    <t>Entry Allocation (En)</t>
  </si>
  <si>
    <t>Exit Allocation (Ex)</t>
  </si>
  <si>
    <t>Capacity Tariff Recovery (TRACap, LNGCap)</t>
  </si>
  <si>
    <t>North Zone</t>
  </si>
  <si>
    <t>South Zone</t>
  </si>
  <si>
    <t xml:space="preserve">South Zone </t>
  </si>
  <si>
    <t xml:space="preserve">North Zone </t>
  </si>
  <si>
    <t>% of NE Zone to N</t>
  </si>
  <si>
    <t>% of N Zone to S</t>
  </si>
  <si>
    <t>Sidirokastro</t>
  </si>
  <si>
    <t>Agia Triada</t>
  </si>
  <si>
    <t xml:space="preserve">North East Zone </t>
  </si>
  <si>
    <t>Required Revenue (€)</t>
  </si>
  <si>
    <r>
      <t>(€/kWh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/day/yr)</t>
    </r>
  </si>
  <si>
    <r>
      <t>(€/kWh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)</t>
    </r>
  </si>
  <si>
    <t>Required Revenue to be recovered</t>
  </si>
  <si>
    <t>Kipi</t>
  </si>
  <si>
    <t>Ag. Triada</t>
  </si>
  <si>
    <t>Exit Zones</t>
  </si>
  <si>
    <t>GCV [KWh/m3] ,25/0</t>
  </si>
  <si>
    <t>Regulated Asset Base (RAB)</t>
  </si>
  <si>
    <t>RRR per Entry/ Exit</t>
  </si>
  <si>
    <t>Recoverable Difference</t>
  </si>
  <si>
    <t>Required Revenue to be recovered (RRR)</t>
  </si>
  <si>
    <t>North East Zone</t>
  </si>
  <si>
    <t xml:space="preserve">Agia Triada </t>
  </si>
  <si>
    <t xml:space="preserve">Short-term contracts facilitating factor </t>
  </si>
  <si>
    <t>WACC nominal pre-tax</t>
  </si>
  <si>
    <r>
      <t>Demand (Nm</t>
    </r>
    <r>
      <rPr>
        <vertAlign val="superscript"/>
        <sz val="8"/>
        <rFont val="Arial Greek"/>
        <charset val="161"/>
      </rPr>
      <t>3</t>
    </r>
    <r>
      <rPr>
        <sz val="8"/>
        <rFont val="Arial Greek"/>
        <family val="2"/>
        <charset val="161"/>
      </rPr>
      <t>/yr)</t>
    </r>
  </si>
  <si>
    <r>
      <t>Peaks (Nm</t>
    </r>
    <r>
      <rPr>
        <vertAlign val="superscript"/>
        <sz val="8"/>
        <rFont val="Arial Greek"/>
        <charset val="161"/>
      </rPr>
      <t>3</t>
    </r>
    <r>
      <rPr>
        <sz val="8"/>
        <rFont val="Arial Greek"/>
        <family val="2"/>
        <charset val="161"/>
      </rPr>
      <t>/day/yr)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</si>
</sst>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7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.00_);\(&quot;$&quot;#,##0.00\)"/>
    <numFmt numFmtId="165" formatCode="&quot;$&quot;#,##0.00_);[Red]\(&quot;$&quot;#,##0.00\)"/>
    <numFmt numFmtId="166" formatCode="0.0%"/>
    <numFmt numFmtId="167" formatCode="#,##0.000"/>
    <numFmt numFmtId="168" formatCode="#,##0.000000"/>
    <numFmt numFmtId="169" formatCode="#,##0.0"/>
    <numFmt numFmtId="170" formatCode="#,##0.0_);[Red]\(#,##0.0\)"/>
    <numFmt numFmtId="171" formatCode="#,##0.000_);[Red]\(#,##0.000\)"/>
    <numFmt numFmtId="172" formatCode="###0_);\(###0\)"/>
    <numFmt numFmtId="173" formatCode="&quot;$&quot;#,##0.0_);[Red]\(&quot;$&quot;#,##0.0\)"/>
    <numFmt numFmtId="174" formatCode="0.0%;[Red]\(0.0%\)"/>
    <numFmt numFmtId="175" formatCode="0%;[Red]\(0%\)"/>
    <numFmt numFmtId="176" formatCode="0.00%;[Red]\(0.00%\)"/>
    <numFmt numFmtId="177" formatCode="mmm\-yyyy"/>
    <numFmt numFmtId="178" formatCode="0.0%&quot;NWI/Sls&quot;"/>
    <numFmt numFmtId="179" formatCode="0.0%&quot;Sales&quot;"/>
    <numFmt numFmtId="180" formatCode="#,##0.0_);[Red]\(#,##0.0\);&quot;N/A &quot;"/>
    <numFmt numFmtId="181" formatCode="0.0%&quot;NetPPE/sales&quot;"/>
    <numFmt numFmtId="182" formatCode="mmm\-d\-yyyy"/>
    <numFmt numFmtId="183" formatCode="#,##0.0_)\ \ ;[Red]\(#,##0.0\)\ \ "/>
    <numFmt numFmtId="184" formatCode="d\-mmm\-yyyy"/>
    <numFmt numFmtId="185" formatCode="d\-mmm\-yyyy\ \ h:mm"/>
    <numFmt numFmtId="186" formatCode="0.0&quot;x&quot;_);[Red]\(0.0&quot;x&quot;\)"/>
    <numFmt numFmtId="187" formatCode="dd\ mmm\ yy"/>
    <numFmt numFmtId="188" formatCode="#,##0_ ;[Red]\-#,##0\ "/>
    <numFmt numFmtId="189" formatCode="_-* #,##0.00\ [$€]_-;\-* #,##0.00\ [$€]_-;_-* &quot;-&quot;??\ [$€]_-;_-@_-"/>
    <numFmt numFmtId="190" formatCode="0.0000"/>
    <numFmt numFmtId="191" formatCode="[Blue]0.00%"/>
    <numFmt numFmtId="192" formatCode="[Blue]#,##0_);[Magenta]\(#,##0\);\-"/>
    <numFmt numFmtId="193" formatCode="[Blue]#,##0.0_);[Magenta]\(#,##0.0\)"/>
    <numFmt numFmtId="194" formatCode="[Blue]#,##0.00_);[Magenta]\(#,##0.00\)"/>
    <numFmt numFmtId="195" formatCode="[Blue]#,##0.000_);[Magenta]\(#,##0.000\);\-"/>
    <numFmt numFmtId="196" formatCode="0.0%_);[Red]\(0.0%\)"/>
    <numFmt numFmtId="197" formatCode="[Blue]#,##0.0_);[Magenta]\(#,##0.0\);\-"/>
    <numFmt numFmtId="198" formatCode="General_)"/>
    <numFmt numFmtId="199" formatCode="#,##0.000_);[Red]\(#,##0.000\);\-"/>
    <numFmt numFmtId="200" formatCode="#,##0.0_);[Red]\(#,##0.0\);\-"/>
    <numFmt numFmtId="201" formatCode="#,##0_);[Red]\(#,##0\);\-"/>
    <numFmt numFmtId="202" formatCode="0.0"/>
    <numFmt numFmtId="203" formatCode="0.0%;[Red]0.0%;\-"/>
    <numFmt numFmtId="204" formatCode="0%;[Red]\-0%;\-"/>
    <numFmt numFmtId="205" formatCode="_ * #,##0.00_)&quot;L.&quot;_ ;_ * \(#,##0.00\)&quot;L.&quot;_ ;_ * &quot;-&quot;??_)&quot;L.&quot;_ ;_ @_ "/>
    <numFmt numFmtId="206" formatCode="_(&quot;$&quot;* #,##0_);_(&quot;$&quot;* \(#,##0\);_(&quot;$&quot;* &quot;-&quot;_);_(@_)"/>
    <numFmt numFmtId="207" formatCode="0.0000000000000"/>
  </numFmts>
  <fonts count="67">
    <font>
      <sz val="8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  <charset val="161"/>
    </font>
    <font>
      <sz val="8"/>
      <color indexed="12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  <charset val="161"/>
    </font>
    <font>
      <sz val="8"/>
      <color indexed="10"/>
      <name val="Arial"/>
      <family val="2"/>
    </font>
    <font>
      <sz val="8"/>
      <name val="Arial"/>
      <family val="2"/>
      <charset val="161"/>
    </font>
    <font>
      <sz val="8"/>
      <name val="Trebuchet MS"/>
      <family val="2"/>
    </font>
    <font>
      <sz val="6"/>
      <color indexed="10"/>
      <name val="Trebuchet MS"/>
      <family val="2"/>
    </font>
    <font>
      <sz val="10"/>
      <name val="Arial"/>
      <family val="2"/>
      <charset val="161"/>
    </font>
    <font>
      <sz val="10"/>
      <name val="Times New Roman"/>
      <family val="1"/>
    </font>
    <font>
      <sz val="8"/>
      <name val="Arial"/>
      <family val="2"/>
      <charset val="161"/>
    </font>
    <font>
      <sz val="10"/>
      <name val="Trebuchet MS"/>
      <family val="2"/>
    </font>
    <font>
      <sz val="8"/>
      <color indexed="12"/>
      <name val="Trebuchet MS"/>
      <family val="2"/>
    </font>
    <font>
      <sz val="8"/>
      <color indexed="39"/>
      <name val="Arial"/>
      <family val="2"/>
    </font>
    <font>
      <sz val="8"/>
      <color indexed="60"/>
      <name val="Trebuchet MS"/>
      <family val="2"/>
    </font>
    <font>
      <sz val="8"/>
      <name val="Times New Roman"/>
      <family val="1"/>
    </font>
    <font>
      <sz val="10"/>
      <name val="Frutiger 45 Light"/>
      <family val="2"/>
    </font>
    <font>
      <sz val="7"/>
      <name val="Arial"/>
      <family val="2"/>
    </font>
    <font>
      <sz val="10"/>
      <color indexed="8"/>
      <name val="Arial Greek"/>
      <family val="2"/>
      <charset val="161"/>
    </font>
    <font>
      <sz val="8"/>
      <color indexed="8"/>
      <name val="Arial Greek"/>
      <family val="2"/>
      <charset val="161"/>
    </font>
    <font>
      <b/>
      <sz val="8"/>
      <color indexed="10"/>
      <name val="Arial Greek"/>
      <charset val="161"/>
    </font>
    <font>
      <b/>
      <sz val="8"/>
      <color indexed="8"/>
      <name val="Arial Greek"/>
      <charset val="161"/>
    </font>
    <font>
      <sz val="8"/>
      <name val="Arial Greek"/>
      <family val="2"/>
      <charset val="161"/>
    </font>
    <font>
      <b/>
      <sz val="15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8"/>
      <color theme="0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8"/>
      <color rgb="FFFF0000"/>
      <name val="Arial"/>
      <family val="2"/>
      <charset val="161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1"/>
      <color theme="1"/>
      <name val="Calibri"/>
      <family val="2"/>
      <scheme val="minor"/>
    </font>
    <font>
      <sz val="10"/>
      <name val="Arial Greek"/>
      <charset val="161"/>
    </font>
    <font>
      <b/>
      <sz val="8"/>
      <color theme="0"/>
      <name val="Arial Greek"/>
      <charset val="161"/>
    </font>
    <font>
      <sz val="8"/>
      <color theme="0"/>
      <name val="Arial Greek"/>
      <charset val="161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Helv"/>
    </font>
    <font>
      <sz val="10"/>
      <name val="Courier"/>
      <family val="3"/>
    </font>
    <font>
      <u/>
      <sz val="10"/>
      <color indexed="12"/>
      <name val="Arial"/>
      <family val="2"/>
      <charset val="161"/>
    </font>
    <font>
      <b/>
      <u/>
      <sz val="10"/>
      <name val="Helv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Times New Roman"/>
      <family val="1"/>
      <charset val="161"/>
    </font>
    <font>
      <b/>
      <sz val="26"/>
      <name val="Times New Roman"/>
      <family val="1"/>
    </font>
    <font>
      <b/>
      <sz val="18"/>
      <name val="Times New Roman"/>
      <family val="1"/>
    </font>
    <font>
      <b/>
      <i/>
      <u/>
      <sz val="10"/>
      <name val="Helv"/>
    </font>
    <font>
      <b/>
      <i/>
      <sz val="12"/>
      <name val="Arial"/>
      <family val="2"/>
      <charset val="161"/>
    </font>
    <font>
      <b/>
      <i/>
      <sz val="10"/>
      <name val="Arial"/>
      <family val="2"/>
      <charset val="161"/>
    </font>
    <font>
      <b/>
      <sz val="9"/>
      <name val="Arial"/>
      <family val="2"/>
    </font>
    <font>
      <b/>
      <sz val="10"/>
      <name val="Arial"/>
      <family val="2"/>
    </font>
    <font>
      <sz val="7"/>
      <name val="Times New Roman"/>
      <family val="1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i/>
      <u/>
      <sz val="14"/>
      <name val="Arial"/>
      <family val="2"/>
      <charset val="161"/>
    </font>
    <font>
      <b/>
      <sz val="12"/>
      <name val="Arial"/>
      <family val="2"/>
      <charset val="161"/>
    </font>
    <font>
      <sz val="8"/>
      <color theme="0" tint="-0.499984740745262"/>
      <name val="Arial"/>
      <family val="2"/>
      <charset val="161"/>
    </font>
    <font>
      <b/>
      <sz val="10"/>
      <color theme="0"/>
      <name val="Arial"/>
      <family val="2"/>
    </font>
    <font>
      <b/>
      <sz val="8"/>
      <name val="Arial Greek"/>
      <charset val="161"/>
    </font>
    <font>
      <vertAlign val="superscript"/>
      <sz val="8"/>
      <name val="Arial Greek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lightDown"/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22"/>
      </left>
      <right/>
      <top style="double">
        <color indexed="22"/>
      </top>
      <bottom/>
      <diagonal/>
    </border>
    <border>
      <left/>
      <right/>
      <top style="double">
        <color indexed="22"/>
      </top>
      <bottom/>
      <diagonal/>
    </border>
    <border>
      <left/>
      <right style="double">
        <color indexed="22"/>
      </right>
      <top style="double">
        <color indexed="22"/>
      </top>
      <bottom/>
      <diagonal/>
    </border>
    <border>
      <left style="double">
        <color indexed="22"/>
      </left>
      <right/>
      <top/>
      <bottom/>
      <diagonal/>
    </border>
    <border>
      <left/>
      <right style="double">
        <color indexed="22"/>
      </right>
      <top/>
      <bottom/>
      <diagonal/>
    </border>
    <border>
      <left style="double">
        <color indexed="22"/>
      </left>
      <right/>
      <top/>
      <bottom style="double">
        <color indexed="22"/>
      </bottom>
      <diagonal/>
    </border>
    <border>
      <left/>
      <right style="double">
        <color indexed="22"/>
      </right>
      <top/>
      <bottom style="double">
        <color indexed="22"/>
      </bottom>
      <diagonal/>
    </border>
    <border>
      <left/>
      <right/>
      <top/>
      <bottom style="double">
        <color indexed="22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4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theme="4"/>
      </top>
      <bottom/>
      <diagonal/>
    </border>
  </borders>
  <cellStyleXfs count="195">
    <xf numFmtId="0" fontId="0" fillId="0" borderId="0"/>
    <xf numFmtId="37" fontId="14" fillId="0" borderId="0"/>
    <xf numFmtId="38" fontId="15" fillId="0" borderId="0" applyNumberFormat="0" applyFill="0" applyBorder="0" applyAlignment="0" applyProtection="0"/>
    <xf numFmtId="173" fontId="5" fillId="0" borderId="0" applyFont="0" applyFill="0" applyBorder="0" applyAlignment="0"/>
    <xf numFmtId="165" fontId="16" fillId="0" borderId="0" applyFont="0" applyFill="0" applyBorder="0" applyAlignment="0"/>
    <xf numFmtId="15" fontId="17" fillId="0" borderId="0" applyFont="0" applyFill="0" applyBorder="0" applyAlignment="0" applyProtection="0"/>
    <xf numFmtId="14" fontId="4" fillId="2" borderId="1" applyFill="0" applyBorder="0">
      <alignment horizontal="right"/>
    </xf>
    <xf numFmtId="15" fontId="4" fillId="0" borderId="0" applyFill="0" applyBorder="0" applyAlignment="0"/>
    <xf numFmtId="170" fontId="4" fillId="3" borderId="0" applyFont="0" applyFill="0" applyBorder="0" applyAlignment="0" applyProtection="0"/>
    <xf numFmtId="182" fontId="8" fillId="3" borderId="2" applyFont="0" applyFill="0" applyBorder="0" applyAlignment="0" applyProtection="0"/>
    <xf numFmtId="170" fontId="18" fillId="3" borderId="0" applyFont="0" applyFill="0" applyBorder="0" applyAlignment="0" applyProtection="0"/>
    <xf numFmtId="17" fontId="4" fillId="0" borderId="0" applyFill="0" applyBorder="0">
      <alignment horizontal="right"/>
    </xf>
    <xf numFmtId="177" fontId="4" fillId="0" borderId="3"/>
    <xf numFmtId="187" fontId="19" fillId="0" borderId="0" applyFont="0" applyFill="0" applyBorder="0" applyProtection="0">
      <alignment horizontal="right"/>
    </xf>
    <xf numFmtId="184" fontId="4" fillId="0" borderId="0" applyFill="0" applyBorder="0">
      <alignment horizontal="right"/>
    </xf>
    <xf numFmtId="185" fontId="5" fillId="0" borderId="4">
      <alignment horizontal="center"/>
    </xf>
    <xf numFmtId="164" fontId="5" fillId="0" borderId="0"/>
    <xf numFmtId="172" fontId="16" fillId="3" borderId="0" applyFont="0" applyFill="0" applyBorder="0" applyAlignment="0"/>
    <xf numFmtId="38" fontId="5" fillId="4" borderId="0" applyNumberFormat="0" applyFont="0" applyBorder="0" applyAlignment="0">
      <protection hidden="1"/>
    </xf>
    <xf numFmtId="37" fontId="20" fillId="0" borderId="0" applyFill="0" applyBorder="0" applyAlignment="0" applyProtection="0"/>
    <xf numFmtId="165" fontId="5" fillId="0" borderId="0"/>
    <xf numFmtId="182" fontId="5" fillId="3" borderId="0" applyFont="0" applyBorder="0" applyAlignment="0" applyProtection="0">
      <protection locked="0"/>
    </xf>
    <xf numFmtId="172" fontId="5" fillId="3" borderId="0" applyFont="0" applyBorder="0" applyAlignment="0">
      <protection locked="0"/>
    </xf>
    <xf numFmtId="170" fontId="5" fillId="0" borderId="0"/>
    <xf numFmtId="170" fontId="5" fillId="0" borderId="0"/>
    <xf numFmtId="10" fontId="5" fillId="3" borderId="0">
      <protection locked="0"/>
    </xf>
    <xf numFmtId="170" fontId="21" fillId="3" borderId="0" applyNumberFormat="0" applyBorder="0" applyAlignment="0">
      <protection locked="0"/>
    </xf>
    <xf numFmtId="38" fontId="22" fillId="0" borderId="0" applyNumberFormat="0" applyFill="0" applyBorder="0" applyAlignment="0" applyProtection="0"/>
    <xf numFmtId="186" fontId="8" fillId="2" borderId="0" applyFont="0" applyFill="0" applyBorder="0" applyAlignment="0" applyProtection="0"/>
    <xf numFmtId="180" fontId="5" fillId="4" borderId="0" applyFont="0" applyBorder="0" applyAlignment="0" applyProtection="0">
      <alignment horizontal="right"/>
      <protection hidden="1"/>
    </xf>
    <xf numFmtId="38" fontId="5" fillId="0" borderId="0" applyFont="0" applyFill="0" applyBorder="0" applyAlignment="0"/>
    <xf numFmtId="170" fontId="16" fillId="0" borderId="0" applyFont="0" applyFill="0" applyBorder="0" applyAlignment="0"/>
    <xf numFmtId="40" fontId="5" fillId="0" borderId="0" applyFont="0" applyFill="0" applyBorder="0" applyAlignment="0"/>
    <xf numFmtId="171" fontId="5" fillId="0" borderId="0" applyFont="0" applyFill="0" applyBorder="0" applyAlignment="0"/>
    <xf numFmtId="170" fontId="4" fillId="0" borderId="0" applyNumberFormat="0" applyFill="0" applyBorder="0" applyAlignment="0" applyProtection="0"/>
    <xf numFmtId="183" fontId="5" fillId="0" borderId="0" applyFont="0" applyFill="0" applyBorder="0" applyAlignment="0" applyProtection="0"/>
    <xf numFmtId="0" fontId="7" fillId="0" borderId="0"/>
    <xf numFmtId="170" fontId="5" fillId="0" borderId="0"/>
    <xf numFmtId="181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5" fontId="16" fillId="0" borderId="0" applyFont="0" applyFill="0" applyBorder="0" applyAlignment="0"/>
    <xf numFmtId="174" fontId="5" fillId="0" borderId="0" applyFont="0" applyFill="0" applyBorder="0" applyAlignment="0"/>
    <xf numFmtId="176" fontId="16" fillId="0" borderId="0" applyFont="0" applyFill="0" applyBorder="0" applyAlignment="0"/>
    <xf numFmtId="179" fontId="5" fillId="0" borderId="0" applyFont="0" applyFill="0" applyBorder="0" applyAlignment="0" applyProtection="0"/>
    <xf numFmtId="169" fontId="23" fillId="5" borderId="0">
      <alignment horizontal="right"/>
    </xf>
    <xf numFmtId="170" fontId="12" fillId="0" borderId="0" applyNumberFormat="0" applyFill="0" applyBorder="0" applyAlignment="0" applyProtection="0">
      <alignment horizontal="left"/>
    </xf>
    <xf numFmtId="49" fontId="24" fillId="0" borderId="3">
      <alignment vertical="center"/>
    </xf>
    <xf numFmtId="170" fontId="25" fillId="0" borderId="0" applyFill="0" applyBorder="0" applyAlignment="0" applyProtection="0">
      <alignment horizontal="right"/>
    </xf>
    <xf numFmtId="0" fontId="5" fillId="0" borderId="0"/>
    <xf numFmtId="0" fontId="31" fillId="0" borderId="18" applyNumberFormat="0" applyFill="0" applyAlignment="0" applyProtection="0"/>
    <xf numFmtId="0" fontId="26" fillId="0" borderId="0"/>
    <xf numFmtId="0" fontId="13" fillId="0" borderId="0"/>
    <xf numFmtId="9" fontId="3" fillId="0" borderId="0" applyFont="0" applyFill="0" applyBorder="0" applyAlignment="0" applyProtection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8" fillId="0" borderId="0"/>
    <xf numFmtId="43" fontId="36" fillId="0" borderId="0" applyFont="0" applyFill="0" applyBorder="0" applyAlignment="0" applyProtection="0"/>
    <xf numFmtId="0" fontId="7" fillId="0" borderId="0"/>
    <xf numFmtId="0" fontId="39" fillId="0" borderId="0"/>
    <xf numFmtId="167" fontId="39" fillId="0" borderId="0" applyFont="0" applyFill="0" applyBorder="0" applyAlignment="0" applyProtection="0"/>
    <xf numFmtId="189" fontId="39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5" fontId="7" fillId="0" borderId="0" applyFont="0" applyFill="0" applyBorder="0" applyAlignment="0"/>
    <xf numFmtId="170" fontId="3" fillId="3" borderId="0" applyFont="0" applyFill="0" applyBorder="0" applyAlignment="0" applyProtection="0"/>
    <xf numFmtId="172" fontId="7" fillId="3" borderId="0" applyFont="0" applyFill="0" applyBorder="0" applyAlignment="0"/>
    <xf numFmtId="170" fontId="7" fillId="0" borderId="0" applyFont="0" applyFill="0" applyBorder="0" applyAlignment="0"/>
    <xf numFmtId="175" fontId="7" fillId="0" borderId="0" applyFont="0" applyFill="0" applyBorder="0" applyAlignment="0"/>
    <xf numFmtId="176" fontId="7" fillId="0" borderId="0" applyFont="0" applyFill="0" applyBorder="0" applyAlignment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0" fontId="5" fillId="0" borderId="0"/>
    <xf numFmtId="170" fontId="7" fillId="0" borderId="0">
      <protection locked="0"/>
    </xf>
    <xf numFmtId="170" fontId="44" fillId="0" borderId="19" applyNumberFormat="0" applyFont="0" applyFill="0" applyBorder="0" applyAlignment="0"/>
    <xf numFmtId="0" fontId="23" fillId="0" borderId="6" applyNumberFormat="0" applyFont="0" applyFill="0" applyAlignment="0" applyProtection="0"/>
    <xf numFmtId="0" fontId="23" fillId="0" borderId="21" applyNumberFormat="0" applyFont="0" applyFill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/>
    <xf numFmtId="165" fontId="7" fillId="0" borderId="0" applyFont="0" applyFill="0" applyBorder="0" applyAlignment="0"/>
    <xf numFmtId="165" fontId="7" fillId="0" borderId="0" applyFont="0" applyFill="0" applyBorder="0" applyAlignment="0"/>
    <xf numFmtId="191" fontId="17" fillId="0" borderId="0" applyFont="0" applyFill="0" applyBorder="0" applyAlignment="0" applyProtection="0"/>
    <xf numFmtId="172" fontId="7" fillId="3" borderId="0" applyFont="0" applyFill="0" applyBorder="0" applyAlignment="0"/>
    <xf numFmtId="172" fontId="7" fillId="3" borderId="0" applyFont="0" applyFill="0" applyBorder="0" applyAlignment="0"/>
    <xf numFmtId="172" fontId="7" fillId="3" borderId="0" applyFont="0" applyFill="0" applyBorder="0" applyAlignment="0"/>
    <xf numFmtId="0" fontId="45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20" fillId="2" borderId="0" applyNumberFormat="0" applyBorder="0" applyAlignment="0" applyProtection="0"/>
    <xf numFmtId="196" fontId="20" fillId="2" borderId="0" applyNumberFormat="0" applyBorder="0" applyAlignment="0" applyProtection="0"/>
    <xf numFmtId="196" fontId="20" fillId="2" borderId="0" applyNumberFormat="0" applyBorder="0" applyAlignment="0" applyProtection="0"/>
    <xf numFmtId="196" fontId="20" fillId="2" borderId="0" applyNumberFormat="0" applyBorder="0" applyAlignment="0" applyProtection="0"/>
    <xf numFmtId="191" fontId="7" fillId="0" borderId="0"/>
    <xf numFmtId="192" fontId="7" fillId="0" borderId="0" applyFont="0" applyFill="0" applyBorder="0" applyAlignment="0" applyProtection="0">
      <alignment vertical="center"/>
      <protection locked="0"/>
    </xf>
    <xf numFmtId="197" fontId="7" fillId="0" borderId="0" applyFont="0" applyFill="0" applyBorder="0" applyAlignment="0" applyProtection="0"/>
    <xf numFmtId="195" fontId="7" fillId="0" borderId="0" applyFont="0" applyFill="0" applyBorder="0" applyAlignment="0" applyProtection="0">
      <alignment vertical="center"/>
      <protection locked="0"/>
    </xf>
    <xf numFmtId="0" fontId="7" fillId="0" borderId="0"/>
    <xf numFmtId="198" fontId="47" fillId="0" borderId="0">
      <alignment horizontal="left"/>
    </xf>
    <xf numFmtId="4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99" fontId="7" fillId="0" borderId="0" applyFont="0" applyFill="0" applyBorder="0" applyAlignment="0" applyProtection="0">
      <alignment vertical="center"/>
      <protection locked="0"/>
    </xf>
    <xf numFmtId="199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1" fontId="48" fillId="10" borderId="0" applyNumberFormat="0" applyFont="0" applyBorder="0" applyAlignment="0">
      <alignment horizontal="left"/>
    </xf>
    <xf numFmtId="3" fontId="7" fillId="0" borderId="0"/>
    <xf numFmtId="170" fontId="7" fillId="0" borderId="0" applyFont="0" applyFill="0" applyBorder="0" applyAlignment="0"/>
    <xf numFmtId="170" fontId="7" fillId="0" borderId="0" applyFont="0" applyFill="0" applyBorder="0" applyAlignment="0"/>
    <xf numFmtId="170" fontId="7" fillId="0" borderId="0" applyFont="0" applyFill="0" applyBorder="0" applyAlignment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202" fontId="49" fillId="0" borderId="0"/>
    <xf numFmtId="0" fontId="50" fillId="0" borderId="0"/>
    <xf numFmtId="0" fontId="51" fillId="0" borderId="0" applyFill="0" applyBorder="0" applyProtection="0">
      <alignment horizontal="left"/>
    </xf>
    <xf numFmtId="0" fontId="52" fillId="0" borderId="0" applyFill="0" applyBorder="0" applyProtection="0">
      <alignment horizontal="left"/>
    </xf>
    <xf numFmtId="175" fontId="7" fillId="0" borderId="0" applyFont="0" applyFill="0" applyBorder="0" applyAlignment="0"/>
    <xf numFmtId="175" fontId="7" fillId="0" borderId="0" applyFont="0" applyFill="0" applyBorder="0" applyAlignment="0"/>
    <xf numFmtId="175" fontId="7" fillId="0" borderId="0" applyFont="0" applyFill="0" applyBorder="0" applyAlignment="0"/>
    <xf numFmtId="176" fontId="7" fillId="0" borderId="0" applyFont="0" applyFill="0" applyBorder="0" applyAlignment="0"/>
    <xf numFmtId="176" fontId="7" fillId="0" borderId="0" applyFont="0" applyFill="0" applyBorder="0" applyAlignment="0"/>
    <xf numFmtId="176" fontId="7" fillId="0" borderId="0" applyFont="0" applyFill="0" applyBorder="0" applyAlignmen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03" fontId="7" fillId="0" borderId="0" applyFont="0" applyFill="0" applyBorder="0" applyProtection="0">
      <alignment horizontal="right"/>
    </xf>
    <xf numFmtId="204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0" fontId="7" fillId="0" borderId="0" applyNumberFormat="0" applyFont="0" applyFill="0" applyBorder="0" applyAlignment="0">
      <protection locked="0"/>
    </xf>
    <xf numFmtId="0" fontId="17" fillId="11" borderId="0" applyNumberFormat="0" applyFont="0" applyBorder="0" applyAlignment="0" applyProtection="0"/>
    <xf numFmtId="198" fontId="53" fillId="0" borderId="0">
      <alignment horizontal="left"/>
    </xf>
    <xf numFmtId="0" fontId="54" fillId="0" borderId="0"/>
    <xf numFmtId="0" fontId="55" fillId="0" borderId="8" applyNumberFormat="0" applyAlignment="0" applyProtection="0">
      <alignment horizontal="centerContinuous"/>
    </xf>
    <xf numFmtId="0" fontId="56" fillId="0" borderId="0" applyFill="0" applyBorder="0" applyProtection="0">
      <alignment horizontal="center" vertical="center"/>
    </xf>
    <xf numFmtId="0" fontId="56" fillId="0" borderId="0" applyFill="0" applyBorder="0" applyProtection="0"/>
    <xf numFmtId="0" fontId="57" fillId="0" borderId="0" applyFill="0" applyBorder="0" applyProtection="0">
      <alignment horizontal="left"/>
    </xf>
    <xf numFmtId="0" fontId="58" fillId="0" borderId="0" applyFill="0" applyBorder="0" applyProtection="0">
      <alignment horizontal="left" vertical="top"/>
    </xf>
    <xf numFmtId="205" fontId="59" fillId="0" borderId="17" applyNumberFormat="0" applyFill="0" applyProtection="0">
      <alignment vertical="center"/>
    </xf>
    <xf numFmtId="0" fontId="60" fillId="12" borderId="0">
      <alignment horizontal="left" vertical="center"/>
    </xf>
    <xf numFmtId="0" fontId="61" fillId="0" borderId="0"/>
    <xf numFmtId="0" fontId="62" fillId="0" borderId="22" applyNumberFormat="0" applyFill="0" applyProtection="0">
      <alignment vertical="center"/>
    </xf>
    <xf numFmtId="206" fontId="7" fillId="0" borderId="0" applyFont="0" applyFill="0" applyBorder="0" applyAlignment="0" applyProtection="0"/>
    <xf numFmtId="204" fontId="7" fillId="0" borderId="0" applyFont="0" applyFill="0" applyBorder="0" applyProtection="0">
      <alignment horizontal="right"/>
    </xf>
    <xf numFmtId="0" fontId="7" fillId="0" borderId="0"/>
    <xf numFmtId="190" fontId="7" fillId="0" borderId="23" applyFont="0" applyFill="0" applyBorder="0" applyAlignment="0" applyProtection="0">
      <alignment horizontal="right"/>
    </xf>
    <xf numFmtId="169" fontId="7" fillId="0" borderId="24" applyFont="0" applyFill="0" applyBorder="0" applyAlignment="0" applyProtection="0">
      <alignment horizontal="right"/>
    </xf>
    <xf numFmtId="0" fontId="1" fillId="9" borderId="20" applyNumberFormat="0" applyFont="0" applyAlignment="0" applyProtection="0"/>
    <xf numFmtId="0" fontId="7" fillId="0" borderId="0"/>
    <xf numFmtId="9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7" fillId="0" borderId="7">
      <alignment horizontal="left" wrapText="1"/>
    </xf>
    <xf numFmtId="0" fontId="3" fillId="0" borderId="0"/>
    <xf numFmtId="0" fontId="26" fillId="0" borderId="0"/>
  </cellStyleXfs>
  <cellXfs count="122">
    <xf numFmtId="0" fontId="0" fillId="0" borderId="0" xfId="0"/>
    <xf numFmtId="0" fontId="0" fillId="0" borderId="0" xfId="0" applyFill="1" applyBorder="1"/>
    <xf numFmtId="0" fontId="0" fillId="0" borderId="0" xfId="0" applyFill="1"/>
    <xf numFmtId="0" fontId="4" fillId="0" borderId="0" xfId="0" applyFont="1" applyFill="1" applyBorder="1"/>
    <xf numFmtId="3" fontId="4" fillId="0" borderId="0" xfId="0" applyNumberFormat="1" applyFont="1" applyFill="1" applyBorder="1"/>
    <xf numFmtId="170" fontId="5" fillId="5" borderId="0" xfId="37" applyFill="1" applyBorder="1"/>
    <xf numFmtId="170" fontId="5" fillId="5" borderId="0" xfId="37" applyFont="1" applyFill="1" applyBorder="1"/>
    <xf numFmtId="170" fontId="5" fillId="5" borderId="5" xfId="37" applyFill="1" applyBorder="1"/>
    <xf numFmtId="0" fontId="5" fillId="5" borderId="0" xfId="0" applyFont="1" applyFill="1"/>
    <xf numFmtId="170" fontId="11" fillId="5" borderId="0" xfId="37" applyFont="1" applyFill="1" applyBorder="1"/>
    <xf numFmtId="38" fontId="5" fillId="5" borderId="0" xfId="37" applyNumberFormat="1" applyFill="1" applyBorder="1"/>
    <xf numFmtId="0" fontId="27" fillId="0" borderId="0" xfId="50" applyFont="1"/>
    <xf numFmtId="0" fontId="27" fillId="0" borderId="0" xfId="50" applyFont="1" applyBorder="1"/>
    <xf numFmtId="0" fontId="29" fillId="0" borderId="0" xfId="50" applyFont="1"/>
    <xf numFmtId="3" fontId="27" fillId="0" borderId="0" xfId="50" applyNumberFormat="1" applyFont="1" applyBorder="1"/>
    <xf numFmtId="0" fontId="27" fillId="0" borderId="0" xfId="50" applyFont="1" applyFill="1" applyBorder="1"/>
    <xf numFmtId="0" fontId="27" fillId="0" borderId="0" xfId="50" applyFont="1" applyFill="1"/>
    <xf numFmtId="0" fontId="28" fillId="0" borderId="0" xfId="50" applyFont="1" applyFill="1"/>
    <xf numFmtId="2" fontId="27" fillId="0" borderId="0" xfId="50" applyNumberFormat="1" applyFont="1" applyFill="1"/>
    <xf numFmtId="0" fontId="30" fillId="0" borderId="0" xfId="50" applyFont="1" applyBorder="1"/>
    <xf numFmtId="3" fontId="30" fillId="0" borderId="0" xfId="50" applyNumberFormat="1" applyFont="1" applyBorder="1"/>
    <xf numFmtId="0" fontId="30" fillId="0" borderId="0" xfId="50" applyFont="1"/>
    <xf numFmtId="188" fontId="30" fillId="0" borderId="0" xfId="50" applyNumberFormat="1" applyFont="1" applyFill="1" applyBorder="1"/>
    <xf numFmtId="0" fontId="30" fillId="0" borderId="0" xfId="50" applyFont="1" applyFill="1"/>
    <xf numFmtId="0" fontId="30" fillId="0" borderId="0" xfId="50" applyFont="1" applyFill="1" applyBorder="1"/>
    <xf numFmtId="188" fontId="27" fillId="0" borderId="0" xfId="50" applyNumberFormat="1" applyFont="1" applyFill="1" applyBorder="1"/>
    <xf numFmtId="3" fontId="30" fillId="0" borderId="0" xfId="50" applyNumberFormat="1" applyFont="1" applyFill="1" applyBorder="1"/>
    <xf numFmtId="3" fontId="27" fillId="0" borderId="0" xfId="50" applyNumberFormat="1" applyFont="1" applyFill="1" applyBorder="1"/>
    <xf numFmtId="10" fontId="28" fillId="0" borderId="0" xfId="52" applyNumberFormat="1" applyFont="1" applyFill="1"/>
    <xf numFmtId="10" fontId="27" fillId="0" borderId="0" xfId="52" applyNumberFormat="1" applyFont="1" applyFill="1"/>
    <xf numFmtId="9" fontId="27" fillId="0" borderId="0" xfId="50" quotePrefix="1" applyNumberFormat="1" applyFont="1" applyFill="1" applyBorder="1" applyAlignment="1">
      <alignment horizontal="right"/>
    </xf>
    <xf numFmtId="1" fontId="31" fillId="5" borderId="18" xfId="49" applyNumberFormat="1" applyFill="1" applyAlignment="1">
      <alignment horizontal="right"/>
    </xf>
    <xf numFmtId="1" fontId="32" fillId="5" borderId="18" xfId="49" applyNumberFormat="1" applyFont="1" applyFill="1" applyAlignment="1">
      <alignment horizontal="right"/>
    </xf>
    <xf numFmtId="0" fontId="3" fillId="6" borderId="0" xfId="0" applyFont="1" applyFill="1"/>
    <xf numFmtId="3" fontId="3" fillId="6" borderId="0" xfId="0" applyNumberFormat="1" applyFont="1" applyFill="1"/>
    <xf numFmtId="0" fontId="11" fillId="6" borderId="0" xfId="0" applyFont="1" applyFill="1"/>
    <xf numFmtId="0" fontId="4" fillId="6" borderId="0" xfId="0" applyFont="1" applyFill="1" applyBorder="1"/>
    <xf numFmtId="166" fontId="27" fillId="0" borderId="0" xfId="52" applyNumberFormat="1" applyFont="1" applyFill="1" applyBorder="1"/>
    <xf numFmtId="10" fontId="29" fillId="0" borderId="0" xfId="52" applyNumberFormat="1" applyFont="1" applyFill="1" applyBorder="1"/>
    <xf numFmtId="0" fontId="33" fillId="0" borderId="0" xfId="0" applyFont="1" applyFill="1"/>
    <xf numFmtId="3" fontId="3" fillId="6" borderId="0" xfId="0" applyNumberFormat="1" applyFont="1" applyFill="1" applyBorder="1"/>
    <xf numFmtId="0" fontId="3" fillId="6" borderId="0" xfId="0" applyFont="1" applyFill="1" applyBorder="1"/>
    <xf numFmtId="0" fontId="9" fillId="6" borderId="0" xfId="0" applyFont="1" applyFill="1"/>
    <xf numFmtId="0" fontId="10" fillId="6" borderId="0" xfId="0" applyFont="1" applyFill="1"/>
    <xf numFmtId="10" fontId="40" fillId="8" borderId="0" xfId="52" applyNumberFormat="1" applyFont="1" applyFill="1" applyBorder="1"/>
    <xf numFmtId="10" fontId="40" fillId="8" borderId="0" xfId="52" applyNumberFormat="1" applyFont="1" applyFill="1"/>
    <xf numFmtId="10" fontId="41" fillId="8" borderId="0" xfId="52" applyNumberFormat="1" applyFont="1" applyFill="1"/>
    <xf numFmtId="0" fontId="40" fillId="7" borderId="5" xfId="50" applyFont="1" applyFill="1" applyBorder="1"/>
    <xf numFmtId="0" fontId="30" fillId="6" borderId="0" xfId="50" applyFont="1" applyFill="1" applyBorder="1"/>
    <xf numFmtId="0" fontId="5" fillId="6" borderId="0" xfId="36" applyFont="1" applyFill="1"/>
    <xf numFmtId="168" fontId="30" fillId="6" borderId="0" xfId="50" applyNumberFormat="1" applyFont="1" applyFill="1" applyBorder="1"/>
    <xf numFmtId="0" fontId="11" fillId="6" borderId="0" xfId="0" applyFont="1" applyFill="1" applyBorder="1"/>
    <xf numFmtId="3" fontId="11" fillId="6" borderId="0" xfId="0" applyNumberFormat="1" applyFont="1" applyFill="1" applyBorder="1"/>
    <xf numFmtId="0" fontId="31" fillId="5" borderId="18" xfId="49" applyFill="1"/>
    <xf numFmtId="1" fontId="32" fillId="5" borderId="18" xfId="49" applyNumberFormat="1" applyFont="1" applyFill="1" applyAlignment="1">
      <alignment horizontal="right"/>
    </xf>
    <xf numFmtId="170" fontId="5" fillId="0" borderId="0" xfId="37" applyFont="1" applyFill="1" applyBorder="1"/>
    <xf numFmtId="168" fontId="30" fillId="0" borderId="0" xfId="50" applyNumberFormat="1" applyFont="1" applyBorder="1"/>
    <xf numFmtId="0" fontId="0" fillId="13" borderId="0" xfId="0" applyFill="1" applyBorder="1"/>
    <xf numFmtId="0" fontId="0" fillId="14" borderId="0" xfId="0" applyFill="1" applyBorder="1"/>
    <xf numFmtId="0" fontId="0" fillId="14" borderId="0" xfId="0" applyFill="1"/>
    <xf numFmtId="4" fontId="0" fillId="14" borderId="0" xfId="0" applyNumberFormat="1" applyFill="1" applyBorder="1"/>
    <xf numFmtId="0" fontId="33" fillId="14" borderId="0" xfId="0" applyFont="1" applyFill="1"/>
    <xf numFmtId="0" fontId="33" fillId="14" borderId="0" xfId="0" applyFont="1" applyFill="1" applyBorder="1"/>
    <xf numFmtId="0" fontId="42" fillId="14" borderId="0" xfId="0" applyFont="1" applyFill="1" applyBorder="1"/>
    <xf numFmtId="0" fontId="43" fillId="14" borderId="0" xfId="0" applyFont="1" applyFill="1" applyBorder="1"/>
    <xf numFmtId="9" fontId="8" fillId="14" borderId="0" xfId="0" applyNumberFormat="1" applyFont="1" applyFill="1" applyBorder="1"/>
    <xf numFmtId="0" fontId="34" fillId="14" borderId="0" xfId="0" applyFont="1" applyFill="1" applyBorder="1"/>
    <xf numFmtId="0" fontId="35" fillId="14" borderId="0" xfId="0" applyFont="1" applyFill="1"/>
    <xf numFmtId="202" fontId="0" fillId="14" borderId="0" xfId="0" applyNumberFormat="1" applyFill="1"/>
    <xf numFmtId="0" fontId="63" fillId="14" borderId="0" xfId="0" applyFont="1" applyFill="1"/>
    <xf numFmtId="0" fontId="11" fillId="13" borderId="9" xfId="0" applyFont="1" applyFill="1" applyBorder="1" applyProtection="1">
      <protection locked="0"/>
    </xf>
    <xf numFmtId="0" fontId="4" fillId="13" borderId="10" xfId="0" applyFont="1" applyFill="1" applyBorder="1" applyProtection="1">
      <protection locked="0"/>
    </xf>
    <xf numFmtId="10" fontId="5" fillId="13" borderId="10" xfId="0" applyNumberFormat="1" applyFont="1" applyFill="1" applyBorder="1" applyProtection="1">
      <protection locked="0"/>
    </xf>
    <xf numFmtId="0" fontId="0" fillId="13" borderId="10" xfId="0" applyFill="1" applyBorder="1"/>
    <xf numFmtId="0" fontId="4" fillId="13" borderId="0" xfId="0" applyFont="1" applyFill="1" applyBorder="1" applyProtection="1">
      <protection locked="0"/>
    </xf>
    <xf numFmtId="0" fontId="4" fillId="13" borderId="12" xfId="0" applyFont="1" applyFill="1" applyBorder="1" applyProtection="1">
      <protection locked="0"/>
    </xf>
    <xf numFmtId="9" fontId="5" fillId="13" borderId="0" xfId="0" applyNumberFormat="1" applyFont="1" applyFill="1" applyBorder="1" applyProtection="1">
      <protection locked="0"/>
    </xf>
    <xf numFmtId="9" fontId="5" fillId="13" borderId="13" xfId="0" applyNumberFormat="1" applyFont="1" applyFill="1" applyBorder="1" applyProtection="1">
      <protection locked="0"/>
    </xf>
    <xf numFmtId="0" fontId="4" fillId="13" borderId="14" xfId="0" applyFont="1" applyFill="1" applyBorder="1" applyProtection="1">
      <protection locked="0"/>
    </xf>
    <xf numFmtId="0" fontId="4" fillId="13" borderId="16" xfId="0" applyFont="1" applyFill="1" applyBorder="1" applyProtection="1">
      <protection locked="0"/>
    </xf>
    <xf numFmtId="0" fontId="5" fillId="13" borderId="16" xfId="0" applyFont="1" applyFill="1" applyBorder="1" applyProtection="1">
      <protection locked="0"/>
    </xf>
    <xf numFmtId="0" fontId="0" fillId="13" borderId="16" xfId="0" applyFill="1" applyBorder="1"/>
    <xf numFmtId="0" fontId="4" fillId="13" borderId="9" xfId="0" applyFont="1" applyFill="1" applyBorder="1" applyProtection="1">
      <protection locked="0"/>
    </xf>
    <xf numFmtId="1" fontId="5" fillId="13" borderId="10" xfId="0" applyNumberFormat="1" applyFont="1" applyFill="1" applyBorder="1" applyProtection="1">
      <protection locked="0"/>
    </xf>
    <xf numFmtId="1" fontId="5" fillId="13" borderId="0" xfId="0" applyNumberFormat="1" applyFont="1" applyFill="1" applyBorder="1" applyProtection="1">
      <protection locked="0"/>
    </xf>
    <xf numFmtId="1" fontId="5" fillId="13" borderId="16" xfId="0" applyNumberFormat="1" applyFont="1" applyFill="1" applyBorder="1" applyProtection="1">
      <protection locked="0"/>
    </xf>
    <xf numFmtId="4" fontId="11" fillId="13" borderId="9" xfId="0" applyNumberFormat="1" applyFont="1" applyFill="1" applyBorder="1" applyAlignment="1" applyProtection="1">
      <alignment horizontal="left"/>
      <protection locked="0"/>
    </xf>
    <xf numFmtId="4" fontId="11" fillId="13" borderId="10" xfId="0" applyNumberFormat="1" applyFont="1" applyFill="1" applyBorder="1" applyAlignment="1" applyProtection="1">
      <alignment horizontal="left"/>
      <protection locked="0"/>
    </xf>
    <xf numFmtId="4" fontId="11" fillId="13" borderId="12" xfId="0" applyNumberFormat="1" applyFont="1" applyFill="1" applyBorder="1" applyAlignment="1" applyProtection="1">
      <alignment horizontal="left"/>
      <protection locked="0"/>
    </xf>
    <xf numFmtId="4" fontId="11" fillId="13" borderId="0" xfId="0" applyNumberFormat="1" applyFont="1" applyFill="1" applyBorder="1" applyAlignment="1" applyProtection="1">
      <alignment horizontal="left"/>
      <protection locked="0"/>
    </xf>
    <xf numFmtId="4" fontId="3" fillId="13" borderId="0" xfId="0" applyNumberFormat="1" applyFont="1" applyFill="1" applyBorder="1" applyProtection="1">
      <protection locked="0"/>
    </xf>
    <xf numFmtId="4" fontId="3" fillId="13" borderId="0" xfId="0" applyNumberFormat="1" applyFont="1" applyFill="1" applyBorder="1" applyAlignment="1" applyProtection="1">
      <alignment horizontal="right" vertical="center"/>
      <protection locked="0"/>
    </xf>
    <xf numFmtId="4" fontId="3" fillId="13" borderId="16" xfId="0" applyNumberFormat="1" applyFont="1" applyFill="1" applyBorder="1" applyProtection="1">
      <protection locked="0"/>
    </xf>
    <xf numFmtId="4" fontId="3" fillId="13" borderId="16" xfId="0" applyNumberFormat="1" applyFont="1" applyFill="1" applyBorder="1" applyAlignment="1" applyProtection="1">
      <alignment horizontal="right" vertical="center"/>
      <protection locked="0"/>
    </xf>
    <xf numFmtId="4" fontId="3" fillId="14" borderId="0" xfId="0" applyNumberFormat="1" applyFont="1" applyFill="1" applyBorder="1" applyProtection="1">
      <protection locked="0"/>
    </xf>
    <xf numFmtId="4" fontId="3" fillId="14" borderId="0" xfId="0" applyNumberFormat="1" applyFont="1" applyFill="1" applyBorder="1" applyAlignment="1" applyProtection="1">
      <alignment horizontal="right" vertical="center"/>
      <protection locked="0"/>
    </xf>
    <xf numFmtId="4" fontId="11" fillId="14" borderId="0" xfId="0" applyNumberFormat="1" applyFont="1" applyFill="1" applyBorder="1" applyAlignment="1" applyProtection="1">
      <alignment horizontal="right" vertical="center"/>
      <protection locked="0"/>
    </xf>
    <xf numFmtId="0" fontId="31" fillId="5" borderId="0" xfId="49" applyFill="1" applyBorder="1"/>
    <xf numFmtId="1" fontId="31" fillId="5" borderId="0" xfId="49" applyNumberFormat="1" applyFill="1" applyBorder="1" applyAlignment="1">
      <alignment horizontal="right"/>
    </xf>
    <xf numFmtId="1" fontId="32" fillId="5" borderId="0" xfId="49" applyNumberFormat="1" applyFont="1" applyFill="1" applyBorder="1" applyAlignment="1">
      <alignment horizontal="right"/>
    </xf>
    <xf numFmtId="3" fontId="40" fillId="8" borderId="0" xfId="52" applyNumberFormat="1" applyFont="1" applyFill="1" applyBorder="1"/>
    <xf numFmtId="1" fontId="40" fillId="8" borderId="0" xfId="52" applyNumberFormat="1" applyFont="1" applyFill="1" applyBorder="1"/>
    <xf numFmtId="1" fontId="32" fillId="5" borderId="25" xfId="49" applyNumberFormat="1" applyFont="1" applyFill="1" applyBorder="1" applyAlignment="1">
      <alignment horizontal="right"/>
    </xf>
    <xf numFmtId="4" fontId="11" fillId="13" borderId="14" xfId="0" applyNumberFormat="1" applyFont="1" applyFill="1" applyBorder="1" applyAlignment="1" applyProtection="1">
      <alignment horizontal="left"/>
      <protection locked="0"/>
    </xf>
    <xf numFmtId="1" fontId="11" fillId="1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/>
    <xf numFmtId="4" fontId="11" fillId="0" borderId="0" xfId="0" applyNumberFormat="1" applyFont="1" applyFill="1" applyBorder="1" applyAlignment="1" applyProtection="1">
      <alignment horizontal="left"/>
      <protection locked="0"/>
    </xf>
    <xf numFmtId="10" fontId="30" fillId="0" borderId="0" xfId="52" applyNumberFormat="1" applyFont="1" applyFill="1" applyBorder="1"/>
    <xf numFmtId="0" fontId="65" fillId="0" borderId="0" xfId="50" applyFont="1" applyFill="1" applyBorder="1"/>
    <xf numFmtId="10" fontId="30" fillId="0" borderId="0" xfId="52" applyNumberFormat="1" applyFont="1" applyFill="1"/>
    <xf numFmtId="0" fontId="65" fillId="0" borderId="0" xfId="50" applyFont="1"/>
    <xf numFmtId="3" fontId="30" fillId="0" borderId="0" xfId="50" applyNumberFormat="1" applyFont="1" applyFill="1"/>
    <xf numFmtId="207" fontId="30" fillId="0" borderId="0" xfId="50" applyNumberFormat="1" applyFont="1" applyFill="1"/>
    <xf numFmtId="202" fontId="5" fillId="13" borderId="16" xfId="0" applyNumberFormat="1" applyFont="1" applyFill="1" applyBorder="1" applyProtection="1">
      <protection locked="0"/>
    </xf>
    <xf numFmtId="1" fontId="11" fillId="13" borderId="10" xfId="0" applyNumberFormat="1" applyFont="1" applyFill="1" applyBorder="1" applyProtection="1">
      <protection locked="0"/>
    </xf>
    <xf numFmtId="1" fontId="11" fillId="13" borderId="11" xfId="0" applyNumberFormat="1" applyFont="1" applyFill="1" applyBorder="1" applyProtection="1">
      <protection locked="0"/>
    </xf>
    <xf numFmtId="10" fontId="5" fillId="13" borderId="11" xfId="0" applyNumberFormat="1" applyFont="1" applyFill="1" applyBorder="1" applyProtection="1">
      <protection locked="0"/>
    </xf>
    <xf numFmtId="166" fontId="5" fillId="13" borderId="13" xfId="0" applyNumberFormat="1" applyFont="1" applyFill="1" applyBorder="1" applyProtection="1">
      <protection locked="0"/>
    </xf>
    <xf numFmtId="9" fontId="5" fillId="13" borderId="15" xfId="0" applyNumberFormat="1" applyFont="1" applyFill="1" applyBorder="1" applyProtection="1">
      <protection locked="0"/>
    </xf>
    <xf numFmtId="0" fontId="64" fillId="8" borderId="0" xfId="0" applyFont="1" applyFill="1" applyBorder="1" applyAlignment="1">
      <alignment horizontal="center"/>
    </xf>
    <xf numFmtId="4" fontId="11" fillId="13" borderId="10" xfId="0" applyNumberFormat="1" applyFont="1" applyFill="1" applyBorder="1" applyAlignment="1" applyProtection="1">
      <alignment horizontal="center"/>
      <protection locked="0"/>
    </xf>
    <xf numFmtId="0" fontId="31" fillId="5" borderId="18" xfId="49" applyFill="1" applyAlignment="1">
      <alignment horizontal="left"/>
    </xf>
  </cellXfs>
  <cellStyles count="195">
    <cellStyle name="0" xfId="1"/>
    <cellStyle name="b" xfId="91"/>
    <cellStyle name="Bloccato" xfId="92"/>
    <cellStyle name="Border Heavy" xfId="93"/>
    <cellStyle name="Border Thin" xfId="94"/>
    <cellStyle name="Check" xfId="2"/>
    <cellStyle name="ColumnHeading" xfId="192"/>
    <cellStyle name="Comma 2" xfId="61"/>
    <cellStyle name="Comma 2 2" xfId="95"/>
    <cellStyle name="Comma 2 2 2" xfId="187"/>
    <cellStyle name="Comma 2 3" xfId="96"/>
    <cellStyle name="Comma 2 3 2" xfId="188"/>
    <cellStyle name="Comma 2 4" xfId="97"/>
    <cellStyle name="Comma 2 4 2" xfId="189"/>
    <cellStyle name="Comma 2 5" xfId="98"/>
    <cellStyle name="Comma 2 5 2" xfId="190"/>
    <cellStyle name="Comma 2 6" xfId="99"/>
    <cellStyle name="Comma 2 6 2" xfId="191"/>
    <cellStyle name="Comma 2 7" xfId="185"/>
    <cellStyle name="Comma 2 8" xfId="82"/>
    <cellStyle name="Currency [1]" xfId="3"/>
    <cellStyle name="Currency [2]" xfId="4"/>
    <cellStyle name="Currency [2] 2" xfId="100"/>
    <cellStyle name="Currency [2] 3" xfId="101"/>
    <cellStyle name="Currency [2] 4" xfId="102"/>
    <cellStyle name="Currency [2] 5" xfId="70"/>
    <cellStyle name="Cx" xfId="177"/>
    <cellStyle name="d" xfId="5"/>
    <cellStyle name="Date" xfId="6"/>
    <cellStyle name="Date [d-mmm-yy]" xfId="7"/>
    <cellStyle name="Date [mm-d-yy]" xfId="8"/>
    <cellStyle name="Date [mm-d-yyyy]" xfId="9"/>
    <cellStyle name="Date [mmm-d-yyyy]" xfId="10"/>
    <cellStyle name="Date [mmm-d-yyyy] 2" xfId="71"/>
    <cellStyle name="Date [mmm-yy]" xfId="11"/>
    <cellStyle name="Date [mmm-yyyy]" xfId="12"/>
    <cellStyle name="date_Depa Macro data update 070505" xfId="13"/>
    <cellStyle name="Date2" xfId="14"/>
    <cellStyle name="Date2h" xfId="15"/>
    <cellStyle name="Delta (0)" xfId="103"/>
    <cellStyle name="dollars" xfId="16"/>
    <cellStyle name="E" xfId="178"/>
    <cellStyle name="Euro" xfId="65"/>
    <cellStyle name="Fixed [0]" xfId="17"/>
    <cellStyle name="Fixed [0] 2" xfId="104"/>
    <cellStyle name="Fixed [0] 3" xfId="105"/>
    <cellStyle name="Fixed [0] 4" xfId="106"/>
    <cellStyle name="Fixed [0] 5" xfId="72"/>
    <cellStyle name="fo]_x000d__x000a_UserName=Murat Zelef_x000d__x000a_UserCompany=Bumerang_x000d__x000a__x000d__x000a_[File Paths]_x000d__x000a_WorkingDirectory=C:\EQUIS\DLWIN_x000d__x000a_DownLoader=C" xfId="107"/>
    <cellStyle name="Grey" xfId="18"/>
    <cellStyle name="Heading 1" xfId="49" builtinId="16"/>
    <cellStyle name="Historical" xfId="19"/>
    <cellStyle name="Hyperlink 2" xfId="108"/>
    <cellStyle name="Input (0)" xfId="109"/>
    <cellStyle name="Input (0,0)" xfId="110"/>
    <cellStyle name="Input (0,00)" xfId="111"/>
    <cellStyle name="Input (000)" xfId="112"/>
    <cellStyle name="Input 2" xfId="113"/>
    <cellStyle name="Input 3" xfId="114"/>
    <cellStyle name="Input 4" xfId="115"/>
    <cellStyle name="Input 5" xfId="116"/>
    <cellStyle name="Input Currency" xfId="20"/>
    <cellStyle name="Input Date" xfId="21"/>
    <cellStyle name="Input Fixed [0]" xfId="22"/>
    <cellStyle name="Input Normal" xfId="23"/>
    <cellStyle name="Input Perc (0,00)" xfId="117"/>
    <cellStyle name="Input Percent" xfId="24"/>
    <cellStyle name="Input Percent [2]" xfId="25"/>
    <cellStyle name="Input Titles" xfId="26"/>
    <cellStyle name="Input(0)" xfId="118"/>
    <cellStyle name="Input(0,0)" xfId="119"/>
    <cellStyle name="Input(0,000)" xfId="120"/>
    <cellStyle name="itm3" xfId="121"/>
    <cellStyle name="Link" xfId="27"/>
    <cellStyle name="Miglia" xfId="122"/>
    <cellStyle name="Migliaia (0)_31-3-96conoli" xfId="123"/>
    <cellStyle name="Migliaia (0,0)" xfId="124"/>
    <cellStyle name="Migliaia (0,00)" xfId="125"/>
    <cellStyle name="Migliaia (0,000)" xfId="126"/>
    <cellStyle name="Migliaia (000)" xfId="127"/>
    <cellStyle name="Migliaia(0,0)" xfId="128"/>
    <cellStyle name="Multiple" xfId="28"/>
    <cellStyle name="NA is zero" xfId="29"/>
    <cellStyle name="Non_considerare" xfId="129"/>
    <cellStyle name="norma" xfId="130"/>
    <cellStyle name="Normal" xfId="0" builtinId="0"/>
    <cellStyle name="Normal [0]" xfId="30"/>
    <cellStyle name="Normal [1]" xfId="31"/>
    <cellStyle name="Normal [1] 2" xfId="131"/>
    <cellStyle name="Normal [1] 3" xfId="132"/>
    <cellStyle name="Normal [1] 4" xfId="133"/>
    <cellStyle name="Normal [1] 5" xfId="73"/>
    <cellStyle name="Normal [2]" xfId="32"/>
    <cellStyle name="Normal [3]" xfId="33"/>
    <cellStyle name="Normal 12" xfId="66"/>
    <cellStyle name="Normal 13" xfId="85"/>
    <cellStyle name="Normal 14" xfId="87"/>
    <cellStyle name="Normal 17" xfId="193"/>
    <cellStyle name="Normal 2" xfId="60"/>
    <cellStyle name="Normal 2 2" xfId="134"/>
    <cellStyle name="Normal 2 2 2" xfId="135"/>
    <cellStyle name="Normal 2 3" xfId="136"/>
    <cellStyle name="Normal 2 4" xfId="137"/>
    <cellStyle name="Normal 2 5" xfId="138"/>
    <cellStyle name="Normal 3" xfId="62"/>
    <cellStyle name="Normal 4" xfId="54"/>
    <cellStyle name="Normal 5" xfId="53"/>
    <cellStyle name="Normal 5 2" xfId="139"/>
    <cellStyle name="Normal 5 3" xfId="79"/>
    <cellStyle name="Normal 6" xfId="86"/>
    <cellStyle name="Normal 7" xfId="180"/>
    <cellStyle name="Normal 8" xfId="67"/>
    <cellStyle name="Normal Bold" xfId="34"/>
    <cellStyle name="Normal Pct" xfId="35"/>
    <cellStyle name="Normal_RAB Claculations_Eva" xfId="36"/>
    <cellStyle name="Normal_Support data for revenue calculationv2 170904_Eva" xfId="37"/>
    <cellStyle name="Normale#.##0_);[Rosso](#.###);-" xfId="140"/>
    <cellStyle name="Normale_Model-16-9-02" xfId="141"/>
    <cellStyle name="NPPESalesPct" xfId="38"/>
    <cellStyle name="NWI%S" xfId="39"/>
    <cellStyle name="Page Heading Large" xfId="142"/>
    <cellStyle name="Page Heading Small" xfId="143"/>
    <cellStyle name="Percent" xfId="52" builtinId="5"/>
    <cellStyle name="Percent [0]" xfId="40"/>
    <cellStyle name="Percent [0] 2" xfId="144"/>
    <cellStyle name="Percent [0] 3" xfId="145"/>
    <cellStyle name="Percent [0] 4" xfId="146"/>
    <cellStyle name="Percent [0] 5" xfId="74"/>
    <cellStyle name="Percent [1]" xfId="41"/>
    <cellStyle name="Percent [2]" xfId="42"/>
    <cellStyle name="Percent [2] 2" xfId="147"/>
    <cellStyle name="Percent [2] 3" xfId="148"/>
    <cellStyle name="Percent [2] 4" xfId="149"/>
    <cellStyle name="Percent [2] 5" xfId="75"/>
    <cellStyle name="Percent 2" xfId="55"/>
    <cellStyle name="Percent 2 2" xfId="150"/>
    <cellStyle name="Percent 2 3" xfId="151"/>
    <cellStyle name="Percent 2 4" xfId="152"/>
    <cellStyle name="Percent 2 5" xfId="153"/>
    <cellStyle name="Percent 3" xfId="154"/>
    <cellStyle name="Percent 3 2" xfId="155"/>
    <cellStyle name="Percent 3 3" xfId="156"/>
    <cellStyle name="Percent 3 4" xfId="157"/>
    <cellStyle name="Percent 4" xfId="181"/>
    <cellStyle name="Percent 5" xfId="68"/>
    <cellStyle name="Percent Hard" xfId="158"/>
    <cellStyle name="PercentSales" xfId="43"/>
    <cellStyle name="Percentuale(0)" xfId="159"/>
    <cellStyle name="Percentuale(0,0)" xfId="160"/>
    <cellStyle name="percetn" xfId="44"/>
    <cellStyle name="Red font" xfId="45"/>
    <cellStyle name="Sbloccato" xfId="161"/>
    <cellStyle name="Shaded" xfId="162"/>
    <cellStyle name="Sottot" xfId="163"/>
    <cellStyle name="Sottotit 1" xfId="164"/>
    <cellStyle name="sottotit_tabella" xfId="165"/>
    <cellStyle name="Table Col Head" xfId="166"/>
    <cellStyle name="Table Sub Head" xfId="167"/>
    <cellStyle name="Table Title" xfId="168"/>
    <cellStyle name="Table Units" xfId="169"/>
    <cellStyle name="test a style" xfId="46"/>
    <cellStyle name="TFCF" xfId="47"/>
    <cellStyle name="Tit_Tabella" xfId="170"/>
    <cellStyle name="Titoli 1" xfId="171"/>
    <cellStyle name="Titoli 2" xfId="172"/>
    <cellStyle name="Titolo_Tabella" xfId="173"/>
    <cellStyle name="Valuta (0)_31-3-96conoli" xfId="174"/>
    <cellStyle name="Year" xfId="175"/>
    <cellStyle name="Βασικό_DEPA BP for_Eva_v.12" xfId="48"/>
    <cellStyle name="Κανονικό 2" xfId="50"/>
    <cellStyle name="Κανονικό 2 2" xfId="56"/>
    <cellStyle name="Κανονικό 2 3" xfId="194"/>
    <cellStyle name="Κανονικό 3" xfId="51"/>
    <cellStyle name="Κανονικό 3 2" xfId="58"/>
    <cellStyle name="Κανονικό 3 3" xfId="76"/>
    <cellStyle name="Κανονικό 4" xfId="63"/>
    <cellStyle name="Κανονικό 5" xfId="69"/>
    <cellStyle name="Κανονικό 6" xfId="84"/>
    <cellStyle name="Κανονικό 6 2" xfId="88"/>
    <cellStyle name="Κανονικό 7" xfId="90"/>
    <cellStyle name="Κανονικό 7 2" xfId="176"/>
    <cellStyle name="Κόμμα 2" xfId="57"/>
    <cellStyle name="Κόμμα 2 2" xfId="183"/>
    <cellStyle name="Κόμμα 2 3" xfId="80"/>
    <cellStyle name="Κόμμα 3" xfId="59"/>
    <cellStyle name="Κόμμα 3 2" xfId="184"/>
    <cellStyle name="Κόμμα 3 3" xfId="81"/>
    <cellStyle name="Κόμμα 4" xfId="64"/>
    <cellStyle name="Κόμμα 5" xfId="83"/>
    <cellStyle name="Κόμμα 5 2" xfId="186"/>
    <cellStyle name="Νομισματική μονάδα 2" xfId="77"/>
    <cellStyle name="Νομισματική μονάδα 2 2" xfId="182"/>
    <cellStyle name="Ποσοστό 2" xfId="78"/>
    <cellStyle name="Ποσοστό 3" xfId="89"/>
    <cellStyle name="Σημείωση 2" xfId="179"/>
  </cellStyles>
  <dxfs count="0"/>
  <tableStyles count="0" defaultTableStyle="TableStyleMedium9" defaultPivotStyle="PivotStyleLight16"/>
  <colors>
    <mruColors>
      <color rgb="FF0000FF"/>
      <color rgb="FFFFFF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N17"/>
  <sheetViews>
    <sheetView showGridLines="0" topLeftCell="B4" zoomScaleNormal="100" workbookViewId="0">
      <selection activeCell="D48" sqref="D48:D49"/>
    </sheetView>
  </sheetViews>
  <sheetFormatPr defaultColWidth="9.33203125" defaultRowHeight="11.25"/>
  <cols>
    <col min="1" max="1" width="9.33203125" style="2"/>
    <col min="2" max="2" width="6" style="39" customWidth="1"/>
    <col min="3" max="3" width="28.6640625" style="2" customWidth="1"/>
    <col min="4" max="7" width="13.83203125" style="2" customWidth="1"/>
    <col min="8" max="8" width="4" style="2" customWidth="1"/>
    <col min="9" max="9" width="18.1640625" style="2" customWidth="1"/>
    <col min="10" max="10" width="12.6640625" style="2" bestFit="1" customWidth="1"/>
    <col min="11" max="11" width="25.6640625" style="2" bestFit="1" customWidth="1"/>
    <col min="12" max="12" width="13.83203125" style="2" bestFit="1" customWidth="1"/>
    <col min="13" max="13" width="5.6640625" style="2" customWidth="1"/>
    <col min="14" max="16384" width="9.33203125" style="2"/>
  </cols>
  <sheetData>
    <row r="4" spans="2:13">
      <c r="B4" s="61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s="1" customFormat="1" ht="12.75">
      <c r="B5" s="62"/>
      <c r="C5" s="119" t="s">
        <v>4</v>
      </c>
      <c r="D5" s="119"/>
      <c r="E5" s="119"/>
      <c r="F5" s="119"/>
      <c r="G5" s="119"/>
      <c r="H5" s="119"/>
      <c r="I5" s="119"/>
      <c r="J5" s="119"/>
      <c r="K5" s="119"/>
      <c r="L5" s="119"/>
      <c r="M5" s="58"/>
    </row>
    <row r="6" spans="2:13" s="1" customFormat="1" ht="12" thickBot="1">
      <c r="B6" s="62"/>
      <c r="C6" s="63"/>
      <c r="D6" s="63"/>
      <c r="E6" s="64"/>
      <c r="F6" s="64"/>
      <c r="G6" s="64"/>
      <c r="H6" s="58"/>
      <c r="I6" s="58"/>
      <c r="J6" s="58"/>
      <c r="K6" s="58"/>
      <c r="L6" s="58"/>
      <c r="M6" s="58"/>
    </row>
    <row r="7" spans="2:13" ht="12" thickTop="1">
      <c r="B7" s="61"/>
      <c r="C7" s="70" t="s">
        <v>45</v>
      </c>
      <c r="D7" s="71"/>
      <c r="E7" s="72"/>
      <c r="F7" s="73"/>
      <c r="G7" s="116">
        <v>9.2200000000000004E-2</v>
      </c>
      <c r="H7" s="65"/>
      <c r="I7" s="82"/>
      <c r="J7" s="71"/>
      <c r="K7" s="73"/>
      <c r="L7" s="83"/>
      <c r="M7" s="59"/>
    </row>
    <row r="8" spans="2:13">
      <c r="B8" s="61"/>
      <c r="C8" s="75" t="s">
        <v>17</v>
      </c>
      <c r="D8" s="74"/>
      <c r="E8" s="76"/>
      <c r="F8" s="57"/>
      <c r="G8" s="77">
        <v>0.75</v>
      </c>
      <c r="H8" s="65"/>
      <c r="I8" s="75" t="s">
        <v>14</v>
      </c>
      <c r="J8" s="74"/>
      <c r="K8" s="57"/>
      <c r="L8" s="84">
        <v>2017</v>
      </c>
      <c r="M8" s="59"/>
    </row>
    <row r="9" spans="2:13" ht="12" thickBot="1">
      <c r="B9" s="61"/>
      <c r="C9" s="75" t="s">
        <v>18</v>
      </c>
      <c r="D9" s="74"/>
      <c r="E9" s="76"/>
      <c r="F9" s="57"/>
      <c r="G9" s="77">
        <v>0.2</v>
      </c>
      <c r="H9" s="66"/>
      <c r="I9" s="78" t="s">
        <v>15</v>
      </c>
      <c r="J9" s="79"/>
      <c r="K9" s="81"/>
      <c r="L9" s="85">
        <v>2</v>
      </c>
      <c r="M9" s="59"/>
    </row>
    <row r="10" spans="2:13" ht="12.75" thickTop="1" thickBot="1">
      <c r="B10" s="61"/>
      <c r="C10" s="75" t="s">
        <v>19</v>
      </c>
      <c r="D10" s="74"/>
      <c r="E10" s="76"/>
      <c r="F10" s="57"/>
      <c r="G10" s="77">
        <f>1-En</f>
        <v>0.8</v>
      </c>
      <c r="H10" s="66"/>
      <c r="I10" s="59"/>
      <c r="J10" s="59"/>
      <c r="K10" s="59"/>
      <c r="L10" s="59"/>
      <c r="M10" s="59"/>
    </row>
    <row r="11" spans="2:13" ht="12.6" customHeight="1" thickTop="1">
      <c r="B11" s="61"/>
      <c r="C11" s="75" t="s">
        <v>25</v>
      </c>
      <c r="D11" s="74"/>
      <c r="E11" s="76"/>
      <c r="F11" s="57"/>
      <c r="G11" s="117">
        <v>0.98550000000000004</v>
      </c>
      <c r="H11" s="66"/>
      <c r="I11" s="86" t="s">
        <v>16</v>
      </c>
      <c r="J11" s="87"/>
      <c r="K11" s="120" t="s">
        <v>37</v>
      </c>
      <c r="L11" s="120"/>
      <c r="M11" s="59"/>
    </row>
    <row r="12" spans="2:13" ht="12" customHeight="1">
      <c r="B12" s="61"/>
      <c r="C12" s="75" t="s">
        <v>26</v>
      </c>
      <c r="D12" s="74"/>
      <c r="E12" s="76"/>
      <c r="F12" s="57"/>
      <c r="G12" s="117">
        <v>0.53200000000000003</v>
      </c>
      <c r="H12" s="66"/>
      <c r="I12" s="88"/>
      <c r="J12" s="89"/>
      <c r="K12" s="104">
        <v>2017</v>
      </c>
      <c r="L12" s="104">
        <v>2018</v>
      </c>
      <c r="M12" s="58"/>
    </row>
    <row r="13" spans="2:13" ht="10.9" customHeight="1" thickBot="1">
      <c r="B13" s="61"/>
      <c r="C13" s="78" t="s">
        <v>20</v>
      </c>
      <c r="D13" s="79"/>
      <c r="E13" s="80"/>
      <c r="F13" s="81"/>
      <c r="G13" s="118">
        <v>0.8</v>
      </c>
      <c r="H13" s="66"/>
      <c r="I13" s="88" t="s">
        <v>27</v>
      </c>
      <c r="J13" s="90"/>
      <c r="K13" s="91">
        <v>11.280585175552668</v>
      </c>
      <c r="L13" s="91">
        <v>11.375999999999999</v>
      </c>
      <c r="M13" s="58"/>
    </row>
    <row r="14" spans="2:13" ht="12.6" customHeight="1" thickTop="1" thickBot="1">
      <c r="B14" s="69"/>
      <c r="C14" s="59"/>
      <c r="D14" s="59"/>
      <c r="E14" s="59"/>
      <c r="F14" s="59"/>
      <c r="G14" s="59"/>
      <c r="H14" s="67"/>
      <c r="I14" s="88" t="s">
        <v>34</v>
      </c>
      <c r="J14" s="90"/>
      <c r="K14" s="91">
        <v>11.809206762028609</v>
      </c>
      <c r="L14" s="91">
        <v>11.625999999999999</v>
      </c>
      <c r="M14" s="58"/>
    </row>
    <row r="15" spans="2:13" ht="12" thickTop="1">
      <c r="B15" s="69"/>
      <c r="C15" s="82"/>
      <c r="D15" s="71"/>
      <c r="E15" s="73"/>
      <c r="F15" s="114">
        <v>2017</v>
      </c>
      <c r="G15" s="115">
        <v>2018</v>
      </c>
      <c r="H15" s="59"/>
      <c r="I15" s="88" t="s">
        <v>35</v>
      </c>
      <c r="J15" s="90"/>
      <c r="K15" s="91">
        <v>12.048582574772434</v>
      </c>
      <c r="L15" s="91">
        <v>11.837999999999999</v>
      </c>
      <c r="M15" s="58"/>
    </row>
    <row r="16" spans="2:13" ht="12" thickBot="1">
      <c r="B16" s="69"/>
      <c r="C16" s="78" t="s">
        <v>44</v>
      </c>
      <c r="D16" s="79"/>
      <c r="E16" s="81"/>
      <c r="F16" s="113">
        <v>0.8</v>
      </c>
      <c r="G16" s="113">
        <v>0.8</v>
      </c>
      <c r="H16" s="67"/>
      <c r="I16" s="103" t="s">
        <v>36</v>
      </c>
      <c r="J16" s="92"/>
      <c r="K16" s="93">
        <v>11.529934980494151</v>
      </c>
      <c r="L16" s="93">
        <v>11.542999999999999</v>
      </c>
      <c r="M16" s="58"/>
    </row>
    <row r="17" spans="2:14" ht="12" thickTop="1">
      <c r="B17" s="69"/>
      <c r="C17" s="69"/>
      <c r="D17" s="69"/>
      <c r="E17" s="69"/>
      <c r="F17" s="69"/>
      <c r="G17" s="69"/>
      <c r="H17" s="68"/>
      <c r="I17" s="94"/>
      <c r="J17" s="94"/>
      <c r="K17" s="95"/>
      <c r="L17" s="96"/>
      <c r="M17" s="60"/>
      <c r="N17" s="1"/>
    </row>
  </sheetData>
  <mergeCells count="2">
    <mergeCell ref="C5:L5"/>
    <mergeCell ref="K11:L11"/>
  </mergeCells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G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93"/>
  <sheetViews>
    <sheetView showGridLines="0" tabSelected="1" topLeftCell="A64" workbookViewId="0">
      <selection activeCell="H19" sqref="H19"/>
    </sheetView>
  </sheetViews>
  <sheetFormatPr defaultColWidth="9.33203125" defaultRowHeight="11.25"/>
  <cols>
    <col min="1" max="1" width="2.5" style="11" customWidth="1"/>
    <col min="2" max="2" width="17.5" style="12" customWidth="1"/>
    <col min="3" max="3" width="21.1640625" style="11" customWidth="1"/>
    <col min="4" max="4" width="3.1640625" style="11" customWidth="1"/>
    <col min="5" max="5" width="3.5" style="11" customWidth="1"/>
    <col min="6" max="6" width="3.33203125" style="11" customWidth="1"/>
    <col min="7" max="8" width="12.6640625" style="11" bestFit="1" customWidth="1"/>
    <col min="9" max="9" width="9.33203125" style="11"/>
    <col min="10" max="10" width="11.33203125" style="21" customWidth="1"/>
    <col min="11" max="11" width="11.6640625" style="21" customWidth="1"/>
    <col min="12" max="12" width="12.5" style="21" bestFit="1" customWidth="1"/>
    <col min="13" max="13" width="9.33203125" style="21"/>
    <col min="14" max="14" width="22.1640625" style="24" bestFit="1" customWidth="1"/>
    <col min="15" max="17" width="9.33203125" style="21"/>
    <col min="18" max="16384" width="9.33203125" style="11"/>
  </cols>
  <sheetData>
    <row r="1" spans="2:17" s="5" customFormat="1" ht="15" customHeight="1">
      <c r="B1" s="7"/>
      <c r="C1" s="7"/>
      <c r="D1" s="7"/>
      <c r="E1" s="7"/>
      <c r="F1" s="7"/>
      <c r="G1" s="10"/>
      <c r="H1" s="10"/>
      <c r="J1" s="6"/>
      <c r="K1" s="6"/>
      <c r="L1" s="6"/>
      <c r="M1" s="6"/>
      <c r="N1" s="55"/>
      <c r="O1" s="6"/>
      <c r="P1" s="6"/>
      <c r="Q1" s="6"/>
    </row>
    <row r="2" spans="2:17" s="8" customFormat="1" ht="20.25" thickBot="1">
      <c r="B2" s="121" t="s">
        <v>30</v>
      </c>
      <c r="C2" s="121"/>
      <c r="D2" s="31"/>
      <c r="E2" s="31"/>
      <c r="F2" s="31"/>
      <c r="G2" s="32"/>
      <c r="H2" s="32"/>
      <c r="N2" s="105"/>
    </row>
    <row r="3" spans="2:17" s="8" customFormat="1" ht="17.25" customHeight="1" thickTop="1">
      <c r="B3" s="97"/>
      <c r="C3" s="98"/>
      <c r="D3" s="98"/>
      <c r="E3" s="98"/>
      <c r="F3" s="98"/>
      <c r="G3" s="102">
        <v>2017</v>
      </c>
      <c r="H3" s="102">
        <v>2018</v>
      </c>
      <c r="N3" s="105"/>
    </row>
    <row r="4" spans="2:17" s="8" customFormat="1" ht="12.75" customHeight="1">
      <c r="B4" s="33" t="s">
        <v>38</v>
      </c>
      <c r="C4" s="33"/>
      <c r="D4" s="33"/>
      <c r="E4" s="33"/>
      <c r="F4" s="33"/>
      <c r="G4" s="34">
        <v>570334047.70976138</v>
      </c>
      <c r="H4" s="34">
        <v>544517674.61679959</v>
      </c>
      <c r="N4" s="105"/>
    </row>
    <row r="5" spans="2:17" s="8" customFormat="1" ht="12" customHeight="1">
      <c r="B5" s="35" t="s">
        <v>9</v>
      </c>
      <c r="C5" s="42"/>
      <c r="D5" s="43"/>
      <c r="E5" s="42"/>
      <c r="F5" s="42"/>
      <c r="G5" s="34">
        <f>G4*WACC</f>
        <v>52584799.19884</v>
      </c>
      <c r="H5" s="34">
        <f>H4*WACC</f>
        <v>50204529.599668927</v>
      </c>
      <c r="N5" s="105"/>
    </row>
    <row r="6" spans="2:17" s="8" customFormat="1" ht="13.5" customHeight="1">
      <c r="B6" s="33" t="s">
        <v>10</v>
      </c>
      <c r="C6" s="36"/>
      <c r="D6" s="36"/>
      <c r="E6" s="36"/>
      <c r="F6" s="36"/>
      <c r="G6" s="34">
        <v>25276635.426295236</v>
      </c>
      <c r="H6" s="34">
        <v>28640026.426295232</v>
      </c>
      <c r="N6" s="105"/>
    </row>
    <row r="7" spans="2:17" s="8" customFormat="1" ht="12" customHeight="1">
      <c r="B7" s="41" t="s">
        <v>3</v>
      </c>
      <c r="C7" s="36"/>
      <c r="D7" s="36"/>
      <c r="E7" s="36"/>
      <c r="F7" s="36"/>
      <c r="G7" s="40">
        <v>31496094.345699959</v>
      </c>
      <c r="H7" s="40">
        <v>31821344.531056963</v>
      </c>
      <c r="N7" s="105"/>
    </row>
    <row r="8" spans="2:17" s="8" customFormat="1" ht="12.75" customHeight="1">
      <c r="B8" s="35" t="s">
        <v>2</v>
      </c>
      <c r="C8" s="51"/>
      <c r="D8" s="51"/>
      <c r="E8" s="51"/>
      <c r="F8" s="51"/>
      <c r="G8" s="52">
        <f>G7+G6+G5</f>
        <v>109357528.97083519</v>
      </c>
      <c r="H8" s="52">
        <f>H7+H6+H5</f>
        <v>110665900.55702111</v>
      </c>
      <c r="N8" s="105"/>
    </row>
    <row r="9" spans="2:17" s="8" customFormat="1" ht="12.75" customHeight="1">
      <c r="B9" s="33" t="s">
        <v>40</v>
      </c>
      <c r="C9" s="36"/>
      <c r="D9" s="36"/>
      <c r="E9" s="36"/>
      <c r="F9" s="36"/>
      <c r="G9" s="40">
        <v>2500000</v>
      </c>
      <c r="H9" s="40">
        <v>11157420.411036417</v>
      </c>
      <c r="N9" s="105"/>
    </row>
    <row r="10" spans="2:17" s="8" customFormat="1" ht="12" customHeight="1">
      <c r="B10" s="33" t="s">
        <v>11</v>
      </c>
      <c r="C10" s="36"/>
      <c r="D10" s="36"/>
      <c r="E10" s="36"/>
      <c r="F10" s="36"/>
      <c r="G10" s="40">
        <v>34892093.613837436</v>
      </c>
      <c r="H10" s="40">
        <v>39822826.753339037</v>
      </c>
      <c r="N10" s="105"/>
    </row>
    <row r="11" spans="2:17" s="16" customFormat="1">
      <c r="B11" s="44" t="s">
        <v>41</v>
      </c>
      <c r="C11" s="44"/>
      <c r="D11" s="44"/>
      <c r="E11" s="44"/>
      <c r="F11" s="44"/>
      <c r="G11" s="100">
        <f>G8+G9+G10</f>
        <v>146749622.58467263</v>
      </c>
      <c r="H11" s="100">
        <f>H8+H9+H10</f>
        <v>161646147.72139657</v>
      </c>
      <c r="J11" s="23"/>
      <c r="K11" s="23"/>
      <c r="L11" s="23"/>
      <c r="M11" s="23"/>
      <c r="N11" s="24"/>
      <c r="O11" s="23"/>
      <c r="P11" s="23"/>
      <c r="Q11" s="23"/>
    </row>
    <row r="12" spans="2:17" s="8" customFormat="1" ht="17.25" customHeight="1">
      <c r="B12" s="97"/>
      <c r="C12" s="98"/>
      <c r="D12" s="98"/>
      <c r="E12" s="98"/>
      <c r="F12" s="98"/>
      <c r="G12" s="99"/>
      <c r="H12" s="99"/>
      <c r="N12" s="106"/>
    </row>
    <row r="13" spans="2:17" s="16" customFormat="1">
      <c r="B13" s="44" t="s">
        <v>39</v>
      </c>
      <c r="C13" s="44"/>
      <c r="D13" s="44"/>
      <c r="E13" s="44"/>
      <c r="F13" s="44"/>
      <c r="G13" s="101"/>
      <c r="H13" s="101"/>
      <c r="J13" s="23"/>
      <c r="K13" s="23"/>
      <c r="L13" s="23"/>
      <c r="M13" s="23"/>
      <c r="N13" s="106"/>
      <c r="O13" s="23"/>
      <c r="P13" s="23"/>
      <c r="Q13" s="23"/>
    </row>
    <row r="14" spans="2:17" s="16" customFormat="1">
      <c r="B14" s="33" t="s">
        <v>27</v>
      </c>
      <c r="C14" s="33"/>
      <c r="D14" s="33"/>
      <c r="E14" s="33"/>
      <c r="F14" s="33"/>
      <c r="G14" s="34">
        <v>20870937.053357057</v>
      </c>
      <c r="H14" s="34">
        <v>21467556.447734829</v>
      </c>
      <c r="J14" s="111"/>
      <c r="K14" s="111"/>
      <c r="L14" s="23"/>
      <c r="M14" s="23"/>
      <c r="N14" s="106"/>
      <c r="O14" s="23"/>
      <c r="P14" s="23"/>
      <c r="Q14" s="23"/>
    </row>
    <row r="15" spans="2:17" s="16" customFormat="1">
      <c r="B15" s="33" t="s">
        <v>34</v>
      </c>
      <c r="C15" s="42"/>
      <c r="D15" s="43"/>
      <c r="E15" s="42"/>
      <c r="F15" s="42"/>
      <c r="G15" s="34">
        <v>5217734.2633392643</v>
      </c>
      <c r="H15" s="34">
        <v>5747386.4056001827</v>
      </c>
      <c r="J15" s="112"/>
      <c r="K15" s="112"/>
      <c r="L15" s="23"/>
      <c r="M15" s="23"/>
      <c r="N15" s="106"/>
      <c r="O15" s="23"/>
      <c r="P15" s="23"/>
      <c r="Q15" s="23"/>
    </row>
    <row r="16" spans="2:17" s="16" customFormat="1">
      <c r="B16" s="41" t="s">
        <v>28</v>
      </c>
      <c r="C16" s="36"/>
      <c r="D16" s="36"/>
      <c r="E16" s="36"/>
      <c r="F16" s="36"/>
      <c r="G16" s="34">
        <v>3261253.200238206</v>
      </c>
      <c r="H16" s="34">
        <v>5114286.690944301</v>
      </c>
      <c r="J16" s="23"/>
      <c r="K16" s="23"/>
      <c r="L16" s="23"/>
      <c r="M16" s="23"/>
      <c r="N16" s="106"/>
      <c r="O16" s="23"/>
      <c r="P16" s="23"/>
      <c r="Q16" s="23"/>
    </row>
    <row r="17" spans="2:17" s="16" customFormat="1">
      <c r="B17" s="41" t="s">
        <v>42</v>
      </c>
      <c r="C17" s="36"/>
      <c r="D17" s="36"/>
      <c r="E17" s="36"/>
      <c r="F17" s="36"/>
      <c r="G17" s="40">
        <v>57309.887649663986</v>
      </c>
      <c r="H17" s="40">
        <v>63127.402999411883</v>
      </c>
      <c r="J17" s="23"/>
      <c r="K17" s="23"/>
      <c r="L17" s="23"/>
      <c r="M17" s="23"/>
      <c r="N17" s="106"/>
      <c r="O17" s="23"/>
      <c r="P17" s="23"/>
      <c r="Q17" s="23"/>
    </row>
    <row r="18" spans="2:17" s="16" customFormat="1">
      <c r="B18" s="41" t="s">
        <v>21</v>
      </c>
      <c r="C18" s="36"/>
      <c r="D18" s="36"/>
      <c r="E18" s="36"/>
      <c r="F18" s="36"/>
      <c r="G18" s="40">
        <v>15375991.67046592</v>
      </c>
      <c r="H18" s="40">
        <v>16936805.540968347</v>
      </c>
      <c r="J18" s="23"/>
      <c r="K18" s="23"/>
      <c r="L18" s="23"/>
      <c r="M18" s="23"/>
      <c r="N18" s="24"/>
      <c r="O18" s="23"/>
      <c r="P18" s="23"/>
      <c r="Q18" s="23"/>
    </row>
    <row r="19" spans="2:17" s="16" customFormat="1">
      <c r="B19" s="41" t="s">
        <v>22</v>
      </c>
      <c r="C19" s="36"/>
      <c r="D19" s="36"/>
      <c r="E19" s="36"/>
      <c r="F19" s="36"/>
      <c r="G19" s="40">
        <v>101966396.50962253</v>
      </c>
      <c r="H19" s="40">
        <v>112316985.23314948</v>
      </c>
      <c r="J19" s="23"/>
      <c r="K19" s="23"/>
      <c r="L19" s="23"/>
      <c r="M19" s="23"/>
      <c r="N19" s="24"/>
      <c r="O19" s="23"/>
      <c r="P19" s="23"/>
      <c r="Q19" s="23"/>
    </row>
    <row r="20" spans="2:17" s="16" customFormat="1">
      <c r="B20" s="3"/>
      <c r="C20" s="3"/>
      <c r="D20" s="3"/>
      <c r="E20" s="3"/>
      <c r="F20" s="3"/>
      <c r="G20" s="4"/>
      <c r="H20" s="4"/>
      <c r="J20" s="23"/>
      <c r="K20" s="23"/>
      <c r="L20" s="23"/>
      <c r="M20" s="23"/>
      <c r="N20" s="24"/>
      <c r="O20" s="23"/>
      <c r="P20" s="23"/>
      <c r="Q20" s="23"/>
    </row>
    <row r="21" spans="2:17" s="8" customFormat="1" ht="20.25" thickBot="1">
      <c r="B21" s="53" t="s">
        <v>12</v>
      </c>
      <c r="C21" s="31"/>
      <c r="D21" s="31"/>
      <c r="E21" s="31"/>
      <c r="F21" s="31"/>
      <c r="G21" s="54"/>
      <c r="H21" s="54"/>
      <c r="N21" s="105"/>
    </row>
    <row r="22" spans="2:17" s="16" customFormat="1" ht="12.75" customHeight="1" thickTop="1">
      <c r="B22" s="97"/>
      <c r="C22" s="9"/>
      <c r="D22" s="17"/>
      <c r="E22" s="17"/>
      <c r="F22" s="17"/>
      <c r="G22" s="18"/>
      <c r="H22" s="18"/>
      <c r="J22" s="23"/>
      <c r="K22" s="23"/>
      <c r="L22" s="23"/>
      <c r="M22" s="23"/>
      <c r="N22" s="24"/>
      <c r="O22" s="23"/>
      <c r="P22" s="23"/>
      <c r="Q22" s="23"/>
    </row>
    <row r="23" spans="2:17" s="29" customFormat="1">
      <c r="B23" s="44" t="s">
        <v>7</v>
      </c>
      <c r="C23" s="45"/>
      <c r="D23" s="45"/>
      <c r="E23" s="45"/>
      <c r="F23" s="45"/>
      <c r="G23" s="46"/>
      <c r="H23" s="46"/>
      <c r="J23" s="109"/>
      <c r="K23" s="109"/>
      <c r="L23" s="109"/>
      <c r="M23" s="109"/>
      <c r="N23" s="107"/>
      <c r="O23" s="109"/>
      <c r="P23" s="109"/>
      <c r="Q23" s="109"/>
    </row>
    <row r="24" spans="2:17" s="29" customFormat="1" ht="12" thickBot="1">
      <c r="B24" s="38"/>
      <c r="D24" s="28"/>
      <c r="E24" s="28"/>
      <c r="F24" s="28"/>
      <c r="J24" s="109"/>
      <c r="K24" s="109"/>
      <c r="L24" s="109"/>
      <c r="M24" s="109"/>
      <c r="N24" s="107"/>
      <c r="O24" s="109"/>
      <c r="P24" s="109"/>
      <c r="Q24" s="109"/>
    </row>
    <row r="25" spans="2:17" s="13" customFormat="1">
      <c r="B25" s="47" t="s">
        <v>27</v>
      </c>
      <c r="C25" s="47"/>
      <c r="D25" s="47"/>
      <c r="E25" s="47"/>
      <c r="F25" s="47"/>
      <c r="G25" s="47">
        <v>2017</v>
      </c>
      <c r="H25" s="47">
        <v>2018</v>
      </c>
      <c r="J25" s="110"/>
      <c r="K25" s="110"/>
      <c r="L25" s="110"/>
      <c r="M25" s="110"/>
      <c r="N25" s="108"/>
      <c r="O25" s="110"/>
      <c r="P25" s="110"/>
      <c r="Q25" s="110"/>
    </row>
    <row r="26" spans="2:17">
      <c r="B26" s="12" t="s">
        <v>33</v>
      </c>
      <c r="C26" s="25"/>
      <c r="D26" s="25"/>
      <c r="E26" s="25"/>
      <c r="F26" s="25"/>
      <c r="G26" s="27">
        <f>G14</f>
        <v>20870937.053357057</v>
      </c>
      <c r="H26" s="27">
        <f>H14</f>
        <v>21467556.447734829</v>
      </c>
    </row>
    <row r="27" spans="2:17">
      <c r="B27" s="19" t="s">
        <v>0</v>
      </c>
      <c r="C27" s="25"/>
      <c r="D27" s="25"/>
      <c r="E27" s="25"/>
      <c r="F27" s="25"/>
      <c r="G27" s="14">
        <f>G26*Cap</f>
        <v>16696749.642685646</v>
      </c>
      <c r="H27" s="14">
        <f>H26*Cap</f>
        <v>17174045.158187862</v>
      </c>
    </row>
    <row r="28" spans="2:17">
      <c r="B28" s="19" t="s">
        <v>1</v>
      </c>
      <c r="C28" s="25"/>
      <c r="D28" s="25"/>
      <c r="E28" s="25"/>
      <c r="F28" s="25"/>
      <c r="G28" s="14">
        <f>G26-G27</f>
        <v>4174187.4106714111</v>
      </c>
      <c r="H28" s="14">
        <f>H26-H27</f>
        <v>4293511.2895469666</v>
      </c>
    </row>
    <row r="29" spans="2:17" s="16" customFormat="1">
      <c r="B29" s="15"/>
      <c r="C29" s="37"/>
      <c r="D29" s="37"/>
      <c r="E29" s="37"/>
      <c r="F29" s="37"/>
      <c r="G29" s="27"/>
      <c r="H29" s="27"/>
      <c r="J29" s="23"/>
      <c r="K29" s="23"/>
      <c r="L29" s="23"/>
      <c r="M29" s="23"/>
      <c r="N29" s="24"/>
      <c r="O29" s="23"/>
      <c r="P29" s="23"/>
      <c r="Q29" s="23"/>
    </row>
    <row r="30" spans="2:17" s="21" customFormat="1">
      <c r="B30" s="19" t="s">
        <v>47</v>
      </c>
      <c r="C30" s="37"/>
      <c r="D30" s="37"/>
      <c r="E30" s="37"/>
      <c r="F30" s="37"/>
      <c r="G30" s="20">
        <v>9600000</v>
      </c>
      <c r="H30" s="20">
        <v>9826931.506849315</v>
      </c>
      <c r="N30" s="24"/>
    </row>
    <row r="31" spans="2:17" s="21" customFormat="1">
      <c r="B31" s="19" t="s">
        <v>46</v>
      </c>
      <c r="C31" s="25"/>
      <c r="D31" s="25"/>
      <c r="E31" s="25"/>
      <c r="F31" s="25"/>
      <c r="G31" s="20">
        <v>2200000000</v>
      </c>
      <c r="H31" s="20">
        <v>2410000000</v>
      </c>
      <c r="N31" s="24"/>
    </row>
    <row r="32" spans="2:17" s="23" customFormat="1">
      <c r="B32" s="24"/>
      <c r="C32" s="25"/>
      <c r="D32" s="25"/>
      <c r="E32" s="25"/>
      <c r="F32" s="25"/>
      <c r="G32" s="26"/>
      <c r="H32" s="26"/>
      <c r="N32" s="24"/>
    </row>
    <row r="33" spans="2:17" s="21" customFormat="1">
      <c r="B33" s="48" t="s">
        <v>5</v>
      </c>
      <c r="C33" s="49" t="s">
        <v>31</v>
      </c>
      <c r="D33" s="49"/>
      <c r="E33" s="49"/>
      <c r="F33" s="49"/>
      <c r="G33" s="50">
        <f>ROUND((G27/(G30*'Control Panel'!F16)/'Control Panel'!K13),7)</f>
        <v>0.19272549999999999</v>
      </c>
      <c r="H33" s="50">
        <f>ROUND((H27/(H30*'Control Panel'!G16)/'Control Panel'!L13),7)</f>
        <v>0.1920327</v>
      </c>
      <c r="N33" s="24"/>
    </row>
    <row r="34" spans="2:17" s="21" customFormat="1">
      <c r="B34" s="48" t="s">
        <v>6</v>
      </c>
      <c r="C34" s="49" t="s">
        <v>32</v>
      </c>
      <c r="D34" s="49"/>
      <c r="E34" s="49"/>
      <c r="F34" s="49"/>
      <c r="G34" s="50">
        <f>ROUND((G28/G31/'Control Panel'!K13),7)</f>
        <v>1.682E-4</v>
      </c>
      <c r="H34" s="50">
        <f>ROUND((H28/H31/'Control Panel'!L13),7)</f>
        <v>1.5660000000000001E-4</v>
      </c>
      <c r="N34" s="24"/>
    </row>
    <row r="35" spans="2:17" s="21" customFormat="1" ht="12" thickBot="1">
      <c r="B35" s="19"/>
      <c r="C35" s="22"/>
      <c r="D35" s="22"/>
      <c r="E35" s="22"/>
      <c r="F35" s="22"/>
      <c r="G35" s="56"/>
      <c r="H35" s="20"/>
      <c r="N35" s="24"/>
    </row>
    <row r="36" spans="2:17" s="13" customFormat="1">
      <c r="B36" s="47" t="s">
        <v>13</v>
      </c>
      <c r="C36" s="47"/>
      <c r="D36" s="47"/>
      <c r="E36" s="47"/>
      <c r="F36" s="47"/>
      <c r="G36" s="47">
        <v>2017</v>
      </c>
      <c r="H36" s="47">
        <v>2018</v>
      </c>
      <c r="J36" s="110"/>
      <c r="K36" s="110"/>
      <c r="L36" s="110"/>
      <c r="M36" s="110"/>
      <c r="N36" s="24"/>
      <c r="O36" s="110"/>
      <c r="P36" s="110"/>
      <c r="Q36" s="110"/>
    </row>
    <row r="37" spans="2:17">
      <c r="B37" s="12" t="s">
        <v>33</v>
      </c>
      <c r="C37" s="25"/>
      <c r="D37" s="25"/>
      <c r="E37" s="25"/>
      <c r="F37" s="25"/>
      <c r="G37" s="27">
        <f>G15</f>
        <v>5217734.2633392643</v>
      </c>
      <c r="H37" s="27">
        <f>H15</f>
        <v>5747386.4056001827</v>
      </c>
    </row>
    <row r="38" spans="2:17">
      <c r="B38" s="19" t="s">
        <v>0</v>
      </c>
      <c r="C38" s="25"/>
      <c r="D38" s="25"/>
      <c r="E38" s="25"/>
      <c r="F38" s="25"/>
      <c r="G38" s="14">
        <f>G37*Cap</f>
        <v>4174187.4106714115</v>
      </c>
      <c r="H38" s="14">
        <f>H37*Cap</f>
        <v>4597909.124480146</v>
      </c>
    </row>
    <row r="39" spans="2:17">
      <c r="B39" s="19" t="s">
        <v>1</v>
      </c>
      <c r="C39" s="25"/>
      <c r="D39" s="25"/>
      <c r="E39" s="25"/>
      <c r="F39" s="25"/>
      <c r="G39" s="14">
        <f>G37-G38</f>
        <v>1043546.8526678528</v>
      </c>
      <c r="H39" s="14">
        <f>H37-H38</f>
        <v>1149477.2811200367</v>
      </c>
    </row>
    <row r="40" spans="2:17" s="16" customFormat="1">
      <c r="B40" s="30"/>
      <c r="C40" s="25"/>
      <c r="D40" s="25"/>
      <c r="E40" s="25"/>
      <c r="F40" s="25"/>
      <c r="G40" s="27"/>
      <c r="H40" s="27"/>
      <c r="J40" s="23"/>
      <c r="K40" s="23"/>
      <c r="L40" s="23"/>
      <c r="M40" s="23"/>
      <c r="N40" s="24"/>
      <c r="O40" s="23"/>
      <c r="P40" s="23"/>
      <c r="Q40" s="23"/>
    </row>
    <row r="41" spans="2:17" s="21" customFormat="1">
      <c r="B41" s="19" t="s">
        <v>47</v>
      </c>
      <c r="C41" s="25"/>
      <c r="D41" s="25"/>
      <c r="E41" s="25"/>
      <c r="F41" s="25"/>
      <c r="G41" s="20">
        <v>2300000</v>
      </c>
      <c r="H41" s="20">
        <v>2576000.0000000005</v>
      </c>
      <c r="N41" s="24"/>
    </row>
    <row r="42" spans="2:17" s="21" customFormat="1">
      <c r="B42" s="19" t="s">
        <v>46</v>
      </c>
      <c r="C42" s="25"/>
      <c r="D42" s="25"/>
      <c r="E42" s="25"/>
      <c r="F42" s="25"/>
      <c r="G42" s="20">
        <v>675250000</v>
      </c>
      <c r="H42" s="20">
        <v>600000000</v>
      </c>
      <c r="N42" s="24"/>
    </row>
    <row r="43" spans="2:17" s="23" customFormat="1">
      <c r="B43" s="24"/>
      <c r="C43" s="25"/>
      <c r="D43" s="25"/>
      <c r="E43" s="25"/>
      <c r="F43" s="25"/>
      <c r="G43" s="26"/>
      <c r="H43" s="26"/>
      <c r="N43" s="24"/>
    </row>
    <row r="44" spans="2:17" s="21" customFormat="1">
      <c r="B44" s="48" t="s">
        <v>5</v>
      </c>
      <c r="C44" s="49" t="s">
        <v>31</v>
      </c>
      <c r="D44" s="49"/>
      <c r="E44" s="49"/>
      <c r="F44" s="49"/>
      <c r="G44" s="50">
        <f>ROUND((G38/(G41*'Control Panel'!F16)/'Control Panel'!K14),7)</f>
        <v>0.19210269999999999</v>
      </c>
      <c r="H44" s="50">
        <f>ROUND((H38/(H41*'Control Panel'!G16)/'Control Panel'!L14),7)</f>
        <v>0.19190850000000001</v>
      </c>
      <c r="N44" s="24"/>
    </row>
    <row r="45" spans="2:17" s="21" customFormat="1">
      <c r="B45" s="48" t="s">
        <v>6</v>
      </c>
      <c r="C45" s="49" t="s">
        <v>32</v>
      </c>
      <c r="D45" s="49"/>
      <c r="E45" s="49"/>
      <c r="F45" s="49"/>
      <c r="G45" s="50">
        <f>ROUND((G39/G42/'Control Panel'!K14),7)</f>
        <v>1.3090000000000001E-4</v>
      </c>
      <c r="H45" s="50">
        <f>ROUND((H39/H42/'Control Panel'!L14),7)</f>
        <v>1.6479999999999999E-4</v>
      </c>
      <c r="N45" s="24"/>
    </row>
    <row r="46" spans="2:17" s="21" customFormat="1" ht="12" thickBot="1">
      <c r="B46" s="19"/>
      <c r="C46" s="22"/>
      <c r="D46" s="22"/>
      <c r="E46" s="22"/>
      <c r="F46" s="22"/>
      <c r="G46" s="20"/>
      <c r="H46" s="20"/>
      <c r="N46" s="24"/>
    </row>
    <row r="47" spans="2:17" s="13" customFormat="1">
      <c r="B47" s="47" t="s">
        <v>43</v>
      </c>
      <c r="C47" s="47"/>
      <c r="D47" s="47"/>
      <c r="E47" s="47"/>
      <c r="F47" s="47"/>
      <c r="G47" s="47">
        <v>2017</v>
      </c>
      <c r="H47" s="47">
        <v>2018</v>
      </c>
      <c r="J47" s="110"/>
      <c r="K47" s="110"/>
      <c r="L47" s="110"/>
      <c r="M47" s="110"/>
      <c r="N47" s="24"/>
      <c r="O47" s="110"/>
      <c r="P47" s="110"/>
      <c r="Q47" s="110"/>
    </row>
    <row r="48" spans="2:17">
      <c r="B48" s="12" t="s">
        <v>33</v>
      </c>
      <c r="C48" s="25"/>
      <c r="D48" s="25"/>
      <c r="E48" s="25"/>
      <c r="F48" s="25"/>
      <c r="G48" s="27">
        <f>G16</f>
        <v>3261253.200238206</v>
      </c>
      <c r="H48" s="27">
        <f>H16</f>
        <v>5114286.690944301</v>
      </c>
    </row>
    <row r="49" spans="2:17">
      <c r="B49" s="19" t="s">
        <v>0</v>
      </c>
      <c r="C49" s="25"/>
      <c r="D49" s="25"/>
      <c r="E49" s="25"/>
      <c r="F49" s="25"/>
      <c r="G49" s="14">
        <f>G48*Cap</f>
        <v>2609002.560190565</v>
      </c>
      <c r="H49" s="14">
        <f>H48*Cap</f>
        <v>4091429.3527554409</v>
      </c>
    </row>
    <row r="50" spans="2:17">
      <c r="B50" s="19" t="s">
        <v>1</v>
      </c>
      <c r="C50" s="25"/>
      <c r="D50" s="25"/>
      <c r="E50" s="25"/>
      <c r="F50" s="25"/>
      <c r="G50" s="14">
        <f>G48-G49</f>
        <v>652250.64004764101</v>
      </c>
      <c r="H50" s="14">
        <f>H48-H49</f>
        <v>1022857.3381888601</v>
      </c>
    </row>
    <row r="51" spans="2:17" s="16" customFormat="1">
      <c r="B51" s="30"/>
      <c r="C51" s="25"/>
      <c r="D51" s="25"/>
      <c r="E51" s="25"/>
      <c r="F51" s="25"/>
      <c r="G51" s="27"/>
      <c r="H51" s="27"/>
      <c r="J51" s="23"/>
      <c r="K51" s="23"/>
      <c r="L51" s="23"/>
      <c r="M51" s="23"/>
      <c r="N51" s="24"/>
      <c r="O51" s="23"/>
      <c r="P51" s="23"/>
      <c r="Q51" s="23"/>
    </row>
    <row r="52" spans="2:17" s="21" customFormat="1">
      <c r="B52" s="19" t="s">
        <v>47</v>
      </c>
      <c r="C52" s="25"/>
      <c r="D52" s="25"/>
      <c r="E52" s="25"/>
      <c r="F52" s="25"/>
      <c r="G52" s="20">
        <v>6462703.0066176876</v>
      </c>
      <c r="H52" s="20">
        <v>8128338.0471558273</v>
      </c>
      <c r="N52" s="24"/>
    </row>
    <row r="53" spans="2:17" s="21" customFormat="1">
      <c r="B53" s="19" t="s">
        <v>46</v>
      </c>
      <c r="C53" s="25"/>
      <c r="D53" s="25"/>
      <c r="E53" s="25"/>
      <c r="F53" s="25"/>
      <c r="G53" s="20">
        <v>416629180.04553223</v>
      </c>
      <c r="H53" s="20">
        <v>1284201185.6353045</v>
      </c>
      <c r="N53" s="24"/>
    </row>
    <row r="54" spans="2:17" s="23" customFormat="1">
      <c r="B54" s="24"/>
      <c r="C54" s="25"/>
      <c r="D54" s="25"/>
      <c r="E54" s="25"/>
      <c r="F54" s="25"/>
      <c r="G54" s="26"/>
      <c r="H54" s="26"/>
      <c r="N54" s="24"/>
    </row>
    <row r="55" spans="2:17" s="21" customFormat="1">
      <c r="B55" s="48" t="s">
        <v>5</v>
      </c>
      <c r="C55" s="49" t="s">
        <v>31</v>
      </c>
      <c r="D55" s="49"/>
      <c r="E55" s="49"/>
      <c r="F55" s="49"/>
      <c r="G55" s="50">
        <f>ROUND((G49/(G52*'Control Panel'!F16)/'Control Panel'!K15),7)</f>
        <v>4.1882700000000002E-2</v>
      </c>
      <c r="H55" s="50">
        <f>ROUND((H49/(H52*'Control Panel'!G16)/'Control Panel'!L15),7)</f>
        <v>5.3150200000000002E-2</v>
      </c>
      <c r="N55" s="24"/>
    </row>
    <row r="56" spans="2:17" s="21" customFormat="1">
      <c r="B56" s="48" t="s">
        <v>6</v>
      </c>
      <c r="C56" s="49" t="s">
        <v>32</v>
      </c>
      <c r="D56" s="49"/>
      <c r="E56" s="49"/>
      <c r="F56" s="49"/>
      <c r="G56" s="50">
        <f>ROUND((G50/G53/'Control Panel'!K15),7)</f>
        <v>1.2990000000000001E-4</v>
      </c>
      <c r="H56" s="50">
        <f>ROUND((H50/H53/'Control Panel'!L15),7)</f>
        <v>6.7299999999999996E-5</v>
      </c>
      <c r="N56" s="24"/>
    </row>
    <row r="57" spans="2:17" s="21" customFormat="1">
      <c r="B57" s="19"/>
      <c r="C57" s="22"/>
      <c r="D57" s="22"/>
      <c r="E57" s="22"/>
      <c r="F57" s="22"/>
      <c r="G57" s="20"/>
      <c r="H57" s="20"/>
      <c r="N57" s="24"/>
    </row>
    <row r="58" spans="2:17" s="29" customFormat="1">
      <c r="B58" s="44" t="s">
        <v>8</v>
      </c>
      <c r="C58" s="45"/>
      <c r="D58" s="45"/>
      <c r="E58" s="45"/>
      <c r="F58" s="45"/>
      <c r="G58" s="46"/>
      <c r="H58" s="46"/>
      <c r="J58" s="109"/>
      <c r="K58" s="109"/>
      <c r="L58" s="109"/>
      <c r="M58" s="109"/>
      <c r="N58" s="107"/>
      <c r="O58" s="109"/>
      <c r="P58" s="109"/>
      <c r="Q58" s="109"/>
    </row>
    <row r="59" spans="2:17" s="29" customFormat="1" ht="12" thickBot="1">
      <c r="B59" s="38"/>
      <c r="C59" s="28"/>
      <c r="D59" s="28"/>
      <c r="E59" s="28"/>
      <c r="F59" s="28"/>
      <c r="J59" s="109"/>
      <c r="K59" s="109"/>
      <c r="L59" s="109"/>
      <c r="M59" s="109"/>
      <c r="N59" s="107"/>
      <c r="O59" s="109"/>
      <c r="P59" s="109"/>
      <c r="Q59" s="109"/>
    </row>
    <row r="60" spans="2:17" s="13" customFormat="1">
      <c r="B60" s="47" t="s">
        <v>29</v>
      </c>
      <c r="C60" s="47"/>
      <c r="D60" s="47"/>
      <c r="E60" s="47"/>
      <c r="F60" s="47"/>
      <c r="G60" s="47">
        <v>2017</v>
      </c>
      <c r="H60" s="47">
        <v>2018</v>
      </c>
      <c r="J60" s="110"/>
      <c r="K60" s="110"/>
      <c r="L60" s="110"/>
      <c r="M60" s="110"/>
      <c r="N60" s="108"/>
      <c r="O60" s="110"/>
      <c r="P60" s="110"/>
      <c r="Q60" s="110"/>
    </row>
    <row r="61" spans="2:17">
      <c r="B61" s="12" t="s">
        <v>33</v>
      </c>
      <c r="C61" s="25"/>
      <c r="D61" s="25"/>
      <c r="E61" s="25"/>
      <c r="F61" s="25"/>
      <c r="G61" s="27">
        <f>G17</f>
        <v>57309.887649663986</v>
      </c>
      <c r="H61" s="27">
        <f>H17</f>
        <v>63127.402999411883</v>
      </c>
    </row>
    <row r="62" spans="2:17">
      <c r="B62" s="19" t="s">
        <v>0</v>
      </c>
      <c r="C62" s="25"/>
      <c r="D62" s="25"/>
      <c r="E62" s="25"/>
      <c r="F62" s="25"/>
      <c r="G62" s="14">
        <f>G61*Cap</f>
        <v>45847.91011973119</v>
      </c>
      <c r="H62" s="14">
        <f>H61*Cap</f>
        <v>50501.922399529511</v>
      </c>
    </row>
    <row r="63" spans="2:17">
      <c r="B63" s="19" t="s">
        <v>1</v>
      </c>
      <c r="C63" s="25"/>
      <c r="D63" s="25"/>
      <c r="E63" s="25"/>
      <c r="F63" s="25"/>
      <c r="G63" s="14">
        <f>G61-G62</f>
        <v>11461.977529932796</v>
      </c>
      <c r="H63" s="14">
        <f>H61-H62</f>
        <v>12625.480599882372</v>
      </c>
    </row>
    <row r="64" spans="2:17" s="16" customFormat="1">
      <c r="B64" s="15"/>
      <c r="C64" s="25"/>
      <c r="D64" s="25"/>
      <c r="E64" s="25"/>
      <c r="F64" s="25"/>
      <c r="G64" s="27"/>
      <c r="H64" s="27"/>
      <c r="J64" s="23"/>
      <c r="K64" s="23"/>
      <c r="L64" s="23"/>
      <c r="M64" s="23"/>
      <c r="N64" s="24"/>
      <c r="O64" s="23"/>
      <c r="P64" s="23"/>
      <c r="Q64" s="23"/>
    </row>
    <row r="65" spans="2:17" s="21" customFormat="1">
      <c r="B65" s="19" t="s">
        <v>47</v>
      </c>
      <c r="C65" s="25"/>
      <c r="D65" s="25"/>
      <c r="E65" s="25"/>
      <c r="F65" s="25"/>
      <c r="G65" s="20">
        <v>17414.484299019947</v>
      </c>
      <c r="H65" s="20">
        <v>19093.108623116896</v>
      </c>
      <c r="N65" s="24"/>
    </row>
    <row r="66" spans="2:17" s="21" customFormat="1">
      <c r="B66" s="19" t="s">
        <v>46</v>
      </c>
      <c r="C66" s="25"/>
      <c r="D66" s="25"/>
      <c r="E66" s="25"/>
      <c r="F66" s="25"/>
      <c r="G66" s="20">
        <v>2388997.1040941831</v>
      </c>
      <c r="H66" s="20">
        <v>3397901.046900223</v>
      </c>
      <c r="N66" s="24"/>
    </row>
    <row r="67" spans="2:17" s="23" customFormat="1">
      <c r="B67" s="24"/>
      <c r="C67" s="25"/>
      <c r="D67" s="25"/>
      <c r="E67" s="25"/>
      <c r="F67" s="25"/>
      <c r="G67" s="26"/>
      <c r="H67" s="26"/>
      <c r="N67" s="24"/>
    </row>
    <row r="68" spans="2:17" s="21" customFormat="1">
      <c r="B68" s="48" t="s">
        <v>5</v>
      </c>
      <c r="C68" s="49" t="s">
        <v>31</v>
      </c>
      <c r="D68" s="49"/>
      <c r="E68" s="49"/>
      <c r="F68" s="50"/>
      <c r="G68" s="50">
        <f>ROUND((G62/(G65*'Control Panel'!F16)/'Control Panel'!K16),7)</f>
        <v>0.28542499999999998</v>
      </c>
      <c r="H68" s="50">
        <f>ROUND((H62/(H65*'Control Panel'!G16)/'Control Panel'!L16),7)</f>
        <v>0.28643269999999998</v>
      </c>
      <c r="N68" s="24"/>
    </row>
    <row r="69" spans="2:17" s="21" customFormat="1">
      <c r="B69" s="48" t="s">
        <v>6</v>
      </c>
      <c r="C69" s="49" t="s">
        <v>32</v>
      </c>
      <c r="D69" s="49"/>
      <c r="E69" s="49"/>
      <c r="F69" s="50"/>
      <c r="G69" s="50">
        <f>ROUND((G63/G66/'Control Panel'!K16),7)</f>
        <v>4.1609999999999998E-4</v>
      </c>
      <c r="H69" s="50">
        <f>ROUND((H63/H66/'Control Panel'!L16),7)</f>
        <v>3.2190000000000002E-4</v>
      </c>
      <c r="N69" s="24"/>
    </row>
    <row r="70" spans="2:17" s="21" customFormat="1" ht="12" thickBot="1">
      <c r="B70" s="19"/>
      <c r="C70" s="22"/>
      <c r="D70" s="22"/>
      <c r="E70" s="22"/>
      <c r="F70" s="22"/>
      <c r="G70" s="20"/>
      <c r="H70" s="20"/>
      <c r="N70" s="24"/>
    </row>
    <row r="71" spans="2:17" s="13" customFormat="1">
      <c r="B71" s="47" t="s">
        <v>24</v>
      </c>
      <c r="C71" s="47"/>
      <c r="D71" s="47"/>
      <c r="E71" s="47"/>
      <c r="F71" s="47"/>
      <c r="G71" s="47">
        <v>2017</v>
      </c>
      <c r="H71" s="47">
        <v>2018</v>
      </c>
      <c r="J71" s="110"/>
      <c r="K71" s="110"/>
      <c r="L71" s="110"/>
      <c r="M71" s="110"/>
      <c r="N71" s="108"/>
      <c r="O71" s="110"/>
      <c r="P71" s="110"/>
      <c r="Q71" s="110"/>
    </row>
    <row r="72" spans="2:17">
      <c r="B72" s="12" t="s">
        <v>33</v>
      </c>
      <c r="C72" s="25"/>
      <c r="D72" s="25"/>
      <c r="E72" s="25"/>
      <c r="F72" s="25"/>
      <c r="G72" s="27">
        <f>G18</f>
        <v>15375991.67046592</v>
      </c>
      <c r="H72" s="27">
        <f>H18</f>
        <v>16936805.540968347</v>
      </c>
    </row>
    <row r="73" spans="2:17">
      <c r="B73" s="19" t="s">
        <v>0</v>
      </c>
      <c r="C73" s="25"/>
      <c r="D73" s="25"/>
      <c r="E73" s="25"/>
      <c r="F73" s="25"/>
      <c r="G73" s="14">
        <f>G72*Cap</f>
        <v>12300793.336372737</v>
      </c>
      <c r="H73" s="14">
        <f>H72*Cap</f>
        <v>13549444.432774678</v>
      </c>
    </row>
    <row r="74" spans="2:17">
      <c r="B74" s="19" t="s">
        <v>1</v>
      </c>
      <c r="C74" s="25"/>
      <c r="D74" s="25"/>
      <c r="E74" s="25"/>
      <c r="F74" s="25"/>
      <c r="G74" s="14">
        <f>G72-G73</f>
        <v>3075198.3340931833</v>
      </c>
      <c r="H74" s="14">
        <f>H72-H73</f>
        <v>3387361.1081936695</v>
      </c>
    </row>
    <row r="75" spans="2:17" s="16" customFormat="1">
      <c r="B75" s="15"/>
      <c r="C75" s="25"/>
      <c r="D75" s="25"/>
      <c r="E75" s="25"/>
      <c r="F75" s="25"/>
      <c r="G75" s="27"/>
      <c r="H75" s="27"/>
      <c r="J75" s="23"/>
      <c r="K75" s="23"/>
      <c r="L75" s="23"/>
      <c r="M75" s="23"/>
      <c r="N75" s="24"/>
      <c r="O75" s="23"/>
      <c r="P75" s="23"/>
      <c r="Q75" s="23"/>
    </row>
    <row r="76" spans="2:17" s="21" customFormat="1">
      <c r="B76" s="19" t="s">
        <v>47</v>
      </c>
      <c r="C76" s="25"/>
      <c r="D76" s="25"/>
      <c r="E76" s="25"/>
      <c r="F76" s="25"/>
      <c r="G76" s="20">
        <v>4679429.2223772481</v>
      </c>
      <c r="H76" s="20">
        <v>5334079.8665033709</v>
      </c>
      <c r="N76" s="24"/>
    </row>
    <row r="77" spans="2:17" s="21" customFormat="1">
      <c r="B77" s="19" t="s">
        <v>46</v>
      </c>
      <c r="C77" s="25"/>
      <c r="D77" s="25"/>
      <c r="E77" s="25"/>
      <c r="F77" s="25"/>
      <c r="G77" s="20">
        <v>593481009.43015289</v>
      </c>
      <c r="H77" s="20">
        <v>934603504.58482981</v>
      </c>
      <c r="N77" s="24"/>
    </row>
    <row r="78" spans="2:17" s="23" customFormat="1">
      <c r="B78" s="24"/>
      <c r="C78" s="25"/>
      <c r="D78" s="25"/>
      <c r="E78" s="25"/>
      <c r="F78" s="25"/>
      <c r="G78" s="26"/>
      <c r="H78" s="26"/>
      <c r="N78" s="24"/>
    </row>
    <row r="79" spans="2:17" s="21" customFormat="1">
      <c r="B79" s="48" t="s">
        <v>5</v>
      </c>
      <c r="C79" s="49" t="s">
        <v>31</v>
      </c>
      <c r="D79" s="49"/>
      <c r="E79" s="49"/>
      <c r="F79" s="50"/>
      <c r="G79" s="50">
        <f>ROUND((G73/(G76*'Control Panel'!F16)/'Control Panel'!K16),7)</f>
        <v>0.28498590000000001</v>
      </c>
      <c r="H79" s="50">
        <f>ROUND((H73/(H76*'Control Panel'!G16)/'Control Panel'!L16),7)</f>
        <v>0.2750764</v>
      </c>
      <c r="N79" s="24"/>
    </row>
    <row r="80" spans="2:17" s="21" customFormat="1">
      <c r="B80" s="48" t="s">
        <v>6</v>
      </c>
      <c r="C80" s="49" t="s">
        <v>32</v>
      </c>
      <c r="D80" s="49"/>
      <c r="E80" s="49"/>
      <c r="F80" s="50"/>
      <c r="G80" s="50">
        <f>ROUND((G74/G77/'Control Panel'!K16),7)</f>
        <v>4.4939999999999997E-4</v>
      </c>
      <c r="H80" s="50">
        <f>ROUND((H74/H77/'Control Panel'!L16),7)</f>
        <v>3.1399999999999999E-4</v>
      </c>
      <c r="N80" s="24"/>
    </row>
    <row r="81" spans="2:17" s="21" customFormat="1" ht="12" thickBot="1">
      <c r="B81" s="19"/>
      <c r="C81" s="22"/>
      <c r="D81" s="22"/>
      <c r="E81" s="22"/>
      <c r="F81" s="22"/>
      <c r="G81" s="20"/>
      <c r="H81" s="20"/>
      <c r="N81" s="24"/>
    </row>
    <row r="82" spans="2:17" s="13" customFormat="1">
      <c r="B82" s="47" t="s">
        <v>23</v>
      </c>
      <c r="C82" s="47"/>
      <c r="D82" s="47"/>
      <c r="E82" s="47"/>
      <c r="F82" s="47"/>
      <c r="G82" s="47">
        <v>2017</v>
      </c>
      <c r="H82" s="47">
        <v>2018</v>
      </c>
      <c r="J82" s="110"/>
      <c r="K82" s="110"/>
      <c r="L82" s="110"/>
      <c r="M82" s="110"/>
      <c r="N82" s="108"/>
      <c r="O82" s="110"/>
      <c r="P82" s="110"/>
      <c r="Q82" s="110"/>
    </row>
    <row r="83" spans="2:17">
      <c r="B83" s="12" t="s">
        <v>33</v>
      </c>
      <c r="C83" s="25"/>
      <c r="D83" s="25"/>
      <c r="E83" s="25"/>
      <c r="F83" s="25"/>
      <c r="G83" s="27">
        <f>G19</f>
        <v>101966396.50962253</v>
      </c>
      <c r="H83" s="27">
        <f>H19</f>
        <v>112316985.23314948</v>
      </c>
    </row>
    <row r="84" spans="2:17">
      <c r="B84" s="19" t="s">
        <v>0</v>
      </c>
      <c r="C84" s="25"/>
      <c r="D84" s="25"/>
      <c r="E84" s="25"/>
      <c r="F84" s="25"/>
      <c r="G84" s="14">
        <f>G83*Cap</f>
        <v>81573117.207698032</v>
      </c>
      <c r="H84" s="14">
        <f>H83*Cap</f>
        <v>89853588.186519593</v>
      </c>
    </row>
    <row r="85" spans="2:17">
      <c r="B85" s="19" t="s">
        <v>1</v>
      </c>
      <c r="C85" s="25"/>
      <c r="D85" s="25"/>
      <c r="E85" s="25"/>
      <c r="F85" s="25"/>
      <c r="G85" s="14">
        <f>G83-G84</f>
        <v>20393279.301924497</v>
      </c>
      <c r="H85" s="14">
        <f>H83-H84</f>
        <v>22463397.046629891</v>
      </c>
    </row>
    <row r="86" spans="2:17" s="16" customFormat="1">
      <c r="B86" s="15"/>
      <c r="C86" s="25"/>
      <c r="D86" s="25"/>
      <c r="E86" s="25"/>
      <c r="F86" s="25"/>
      <c r="G86" s="27"/>
      <c r="H86" s="27"/>
      <c r="J86" s="23"/>
      <c r="K86" s="23"/>
      <c r="L86" s="23"/>
      <c r="M86" s="23"/>
      <c r="N86" s="24"/>
      <c r="O86" s="23"/>
      <c r="P86" s="23"/>
      <c r="Q86" s="23"/>
    </row>
    <row r="87" spans="2:17" s="21" customFormat="1">
      <c r="B87" s="19" t="s">
        <v>47</v>
      </c>
      <c r="C87" s="25"/>
      <c r="D87" s="25"/>
      <c r="E87" s="25"/>
      <c r="F87" s="25"/>
      <c r="G87" s="20">
        <v>18086370.868914854</v>
      </c>
      <c r="H87" s="20">
        <v>19977800.105429303</v>
      </c>
      <c r="N87" s="24"/>
    </row>
    <row r="88" spans="2:17" s="21" customFormat="1">
      <c r="B88" s="19" t="s">
        <v>46</v>
      </c>
      <c r="C88" s="25"/>
      <c r="D88" s="25"/>
      <c r="E88" s="25"/>
      <c r="F88" s="25"/>
      <c r="G88" s="20">
        <v>2696009173.5112853</v>
      </c>
      <c r="H88" s="20">
        <v>3336199780.0035744</v>
      </c>
      <c r="N88" s="24"/>
    </row>
    <row r="89" spans="2:17" s="23" customFormat="1">
      <c r="B89" s="24"/>
      <c r="C89" s="25"/>
      <c r="D89" s="25"/>
      <c r="E89" s="25"/>
      <c r="F89" s="25"/>
      <c r="G89" s="26"/>
      <c r="H89" s="26"/>
      <c r="N89" s="24"/>
    </row>
    <row r="90" spans="2:17" s="21" customFormat="1">
      <c r="B90" s="48" t="s">
        <v>5</v>
      </c>
      <c r="C90" s="49" t="s">
        <v>31</v>
      </c>
      <c r="D90" s="49"/>
      <c r="E90" s="49"/>
      <c r="F90" s="50"/>
      <c r="G90" s="50">
        <f>ROUND((G84/(G87*'Control Panel'!F16)/'Control Panel'!K16),7)</f>
        <v>0.48896610000000001</v>
      </c>
      <c r="H90" s="50">
        <f>ROUND((H84/(H87*'Control Panel'!G16)/'Control Panel'!L16),7)</f>
        <v>0.48705619999999999</v>
      </c>
      <c r="N90" s="24"/>
    </row>
    <row r="91" spans="2:17" s="21" customFormat="1">
      <c r="B91" s="48" t="s">
        <v>6</v>
      </c>
      <c r="C91" s="49" t="s">
        <v>32</v>
      </c>
      <c r="D91" s="49"/>
      <c r="E91" s="49"/>
      <c r="F91" s="50"/>
      <c r="G91" s="50">
        <f>ROUND((G85/G88/'Control Panel'!K16),7)</f>
        <v>6.5609999999999996E-4</v>
      </c>
      <c r="H91" s="50">
        <f>ROUND((H85/H88/'Control Panel'!L16),7)</f>
        <v>5.8330000000000003E-4</v>
      </c>
      <c r="N91" s="24"/>
    </row>
    <row r="92" spans="2:17" s="21" customFormat="1">
      <c r="B92" s="19"/>
      <c r="C92" s="22"/>
      <c r="D92" s="22"/>
      <c r="E92" s="22"/>
      <c r="F92" s="22"/>
      <c r="G92" s="20"/>
      <c r="H92" s="20"/>
      <c r="N92" s="24"/>
    </row>
    <row r="93" spans="2:17" s="21" customFormat="1">
      <c r="B93" s="19"/>
      <c r="C93" s="22"/>
      <c r="D93" s="22"/>
      <c r="E93" s="22"/>
      <c r="F93" s="22"/>
      <c r="G93" s="20"/>
      <c r="H93" s="20"/>
      <c r="N93" s="24"/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Control Panel</vt:lpstr>
      <vt:lpstr>Tariff Calcs</vt:lpstr>
      <vt:lpstr>Cap</vt:lpstr>
      <vt:lpstr>CapacityRec</vt:lpstr>
      <vt:lpstr>En</vt:lpstr>
      <vt:lpstr>Ex</vt:lpstr>
      <vt:lpstr>LNGSocial</vt:lpstr>
      <vt:lpstr>WACC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DESFA Tariff Model</dc:title>
  <dc:creator>Eva Tsoukalidou</dc:creator>
  <cp:lastModifiedBy>Αβραάμ Κλεοπάτρα</cp:lastModifiedBy>
  <cp:lastPrinted>2017-10-13T11:51:46Z</cp:lastPrinted>
  <dcterms:created xsi:type="dcterms:W3CDTF">2006-01-11T07:24:29Z</dcterms:created>
  <dcterms:modified xsi:type="dcterms:W3CDTF">2017-12-07T13:38:37Z</dcterms:modified>
</cp:coreProperties>
</file>